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2157\Desktop\Trabajo\Training\USA DNP\PLANT\"/>
    </mc:Choice>
  </mc:AlternateContent>
  <bookViews>
    <workbookView xWindow="0" yWindow="0" windowWidth="15345" windowHeight="4620" firstSheet="1" activeTab="1"/>
  </bookViews>
  <sheets>
    <sheet name="REFERENCE PRICE" sheetId="1" state="hidden" r:id="rId1"/>
    <sheet name="PLANT" sheetId="6" r:id="rId2"/>
    <sheet name="INPUTS FOR SAVINGS" sheetId="5" state="hidden" r:id="rId3"/>
    <sheet name="SAVINGS" sheetId="2" state="hidden" r:id="rId4"/>
    <sheet name="BC RESULTS" sheetId="3" state="hidden" r:id="rId5"/>
  </sheets>
  <definedNames>
    <definedName name="_xlnm._FilterDatabase" localSheetId="2" hidden="1">'INPUTS FOR SAVINGS'!#REF!</definedName>
    <definedName name="_xlnm.Print_Area" localSheetId="4">'BC RESULTS'!$B$2:$X$58</definedName>
    <definedName name="_xlnm.Print_Area" localSheetId="1">PLANT!$AC$2:$AV$35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5" l="1"/>
  <c r="H46" i="5"/>
  <c r="H45" i="5"/>
  <c r="H44" i="5"/>
  <c r="H43" i="5"/>
  <c r="H42" i="5"/>
  <c r="H41" i="5"/>
  <c r="H40" i="5"/>
  <c r="H39" i="5"/>
  <c r="G47" i="5"/>
  <c r="G46" i="5"/>
  <c r="G45" i="5"/>
  <c r="G44" i="5"/>
  <c r="G43" i="5"/>
  <c r="G42" i="5"/>
  <c r="G41" i="5"/>
  <c r="G40" i="5"/>
  <c r="G39" i="5"/>
  <c r="F47" i="5"/>
  <c r="F46" i="5"/>
  <c r="F45" i="5"/>
  <c r="F44" i="5"/>
  <c r="F43" i="5"/>
  <c r="F42" i="5"/>
  <c r="F41" i="5"/>
  <c r="F40" i="5"/>
  <c r="F39" i="5"/>
  <c r="E47" i="5"/>
  <c r="E46" i="5"/>
  <c r="E45" i="5"/>
  <c r="E44" i="5"/>
  <c r="E43" i="5"/>
  <c r="E42" i="5"/>
  <c r="E41" i="5"/>
  <c r="E40" i="5"/>
  <c r="E39" i="5"/>
  <c r="H38" i="5"/>
  <c r="G38" i="5"/>
  <c r="F38" i="5"/>
  <c r="E38" i="5"/>
  <c r="H37" i="5"/>
  <c r="G37" i="5"/>
  <c r="F37" i="5"/>
  <c r="E37" i="5"/>
  <c r="H36" i="5"/>
  <c r="G36" i="5"/>
  <c r="F36" i="5"/>
  <c r="E36" i="5"/>
  <c r="H35" i="5"/>
  <c r="G35" i="5"/>
  <c r="F35" i="5"/>
  <c r="E35" i="5"/>
  <c r="H34" i="5"/>
  <c r="G34" i="5"/>
  <c r="F34" i="5"/>
  <c r="E34" i="5"/>
  <c r="H33" i="5"/>
  <c r="G33" i="5"/>
  <c r="F33" i="5"/>
  <c r="E33" i="5"/>
  <c r="H32" i="5"/>
  <c r="G32" i="5"/>
  <c r="F32" i="5"/>
  <c r="E32" i="5"/>
  <c r="H31" i="5"/>
  <c r="G31" i="5"/>
  <c r="F31" i="5"/>
  <c r="E31" i="5"/>
  <c r="H30" i="5"/>
  <c r="G30" i="5"/>
  <c r="F30" i="5"/>
  <c r="E30" i="5"/>
  <c r="E25" i="5"/>
  <c r="E24" i="5"/>
  <c r="E20" i="5"/>
  <c r="E19" i="5"/>
  <c r="E18" i="5"/>
  <c r="D14" i="5"/>
  <c r="D13" i="5"/>
  <c r="D12" i="5"/>
  <c r="D11" i="5"/>
  <c r="D10" i="5"/>
  <c r="D9" i="5"/>
  <c r="L9" i="5" l="1"/>
  <c r="AC118" i="2" l="1"/>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7" i="2"/>
  <c r="H78"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B30" i="2"/>
  <c r="Q32" i="2"/>
  <c r="I25" i="2"/>
  <c r="P21" i="2"/>
  <c r="B28" i="2"/>
  <c r="B26" i="2"/>
  <c r="B22" i="2"/>
  <c r="Y115" i="2"/>
  <c r="Y111" i="2"/>
  <c r="Y107" i="2"/>
  <c r="Y103" i="2"/>
  <c r="Y99" i="2"/>
  <c r="Y95" i="2"/>
  <c r="Y91" i="2"/>
  <c r="Y87" i="2"/>
  <c r="Y83" i="2"/>
  <c r="Y79" i="2"/>
  <c r="Y75" i="2"/>
  <c r="Y71" i="2"/>
  <c r="Y67" i="2"/>
  <c r="Y63" i="2"/>
  <c r="Y59" i="2"/>
  <c r="Y55" i="2"/>
  <c r="Y51" i="2"/>
  <c r="Y47" i="2"/>
  <c r="O115" i="2" l="1"/>
  <c r="O111" i="2"/>
  <c r="O107" i="2"/>
  <c r="O103" i="2"/>
  <c r="O99" i="2"/>
  <c r="O95" i="2"/>
  <c r="O91" i="2"/>
  <c r="O87" i="2"/>
  <c r="O83" i="2"/>
  <c r="O79" i="2"/>
  <c r="O75" i="2"/>
  <c r="O71" i="2"/>
  <c r="O67" i="2"/>
  <c r="O63" i="2"/>
  <c r="O59" i="2"/>
  <c r="O55" i="2"/>
  <c r="O51" i="2"/>
  <c r="O47" i="2"/>
  <c r="E115" i="2"/>
  <c r="E111" i="2"/>
  <c r="E107" i="2"/>
  <c r="E103" i="2"/>
  <c r="E99" i="2"/>
  <c r="E95" i="2"/>
  <c r="E91" i="2"/>
  <c r="E87" i="2"/>
  <c r="E83" i="2"/>
  <c r="E79" i="2"/>
  <c r="E75" i="2"/>
  <c r="E71" i="2"/>
  <c r="E67" i="2"/>
  <c r="E63" i="2"/>
  <c r="E59" i="2"/>
  <c r="E55" i="2"/>
  <c r="E51" i="2"/>
  <c r="E47" i="2"/>
  <c r="D115" i="2"/>
  <c r="N115" i="2" s="1"/>
  <c r="D111" i="2"/>
  <c r="N111" i="2" s="1"/>
  <c r="D107" i="2"/>
  <c r="N107" i="2" s="1"/>
  <c r="D103" i="2"/>
  <c r="N103" i="2" s="1"/>
  <c r="D99" i="2"/>
  <c r="N99" i="2" s="1"/>
  <c r="D95" i="2"/>
  <c r="N95" i="2" s="1"/>
  <c r="D91" i="2"/>
  <c r="N91" i="2" s="1"/>
  <c r="D87" i="2"/>
  <c r="N87" i="2" s="1"/>
  <c r="D83" i="2"/>
  <c r="N83" i="2" s="1"/>
  <c r="D79" i="2"/>
  <c r="N79" i="2" s="1"/>
  <c r="D75" i="2"/>
  <c r="N75" i="2" s="1"/>
  <c r="D71" i="2"/>
  <c r="N71" i="2" s="1"/>
  <c r="D67" i="2"/>
  <c r="N67" i="2" s="1"/>
  <c r="D63" i="2"/>
  <c r="N63" i="2" s="1"/>
  <c r="D59" i="2"/>
  <c r="N59" i="2" s="1"/>
  <c r="D55" i="2"/>
  <c r="D51" i="2"/>
  <c r="N51" i="2" s="1"/>
  <c r="D47" i="2"/>
  <c r="F115" i="2"/>
  <c r="F111" i="2"/>
  <c r="F107" i="2"/>
  <c r="F103" i="2"/>
  <c r="F99" i="2"/>
  <c r="F95" i="2"/>
  <c r="F91" i="2"/>
  <c r="F87" i="2"/>
  <c r="F83" i="2"/>
  <c r="F79" i="2"/>
  <c r="F75" i="2"/>
  <c r="F71" i="2"/>
  <c r="F67" i="2"/>
  <c r="F63" i="2"/>
  <c r="F59" i="2"/>
  <c r="F55" i="2"/>
  <c r="F51" i="2"/>
  <c r="F47" i="2"/>
  <c r="Z107" i="2"/>
  <c r="N55" i="2" l="1"/>
  <c r="P20" i="2"/>
  <c r="I57" i="2"/>
  <c r="I52" i="2"/>
  <c r="I50" i="2"/>
  <c r="I55" i="2"/>
  <c r="I54" i="2"/>
  <c r="I53" i="2"/>
  <c r="I51" i="2"/>
  <c r="I58" i="2"/>
  <c r="I56" i="2"/>
  <c r="P59" i="2"/>
  <c r="P75" i="2"/>
  <c r="P107" i="2"/>
  <c r="Z51" i="2"/>
  <c r="Z83" i="2"/>
  <c r="Z99" i="2"/>
  <c r="P47" i="2"/>
  <c r="P79" i="2"/>
  <c r="P95" i="2"/>
  <c r="Z55" i="2"/>
  <c r="Z71" i="2"/>
  <c r="Z87" i="2"/>
  <c r="Z103" i="2"/>
  <c r="P67" i="2"/>
  <c r="P99" i="2"/>
  <c r="I49" i="2"/>
  <c r="P55" i="2"/>
  <c r="P71" i="2"/>
  <c r="P87" i="2"/>
  <c r="P103" i="2"/>
  <c r="Z47" i="2"/>
  <c r="Z63" i="2"/>
  <c r="Z79" i="2"/>
  <c r="Z95" i="2"/>
  <c r="Z111" i="2"/>
  <c r="B23" i="2"/>
  <c r="P91" i="2"/>
  <c r="Z67" i="2"/>
  <c r="Z115" i="2"/>
  <c r="P63" i="2"/>
  <c r="P111" i="2"/>
  <c r="P51" i="2"/>
  <c r="P83" i="2"/>
  <c r="P115" i="2"/>
  <c r="Z59" i="2"/>
  <c r="Z75" i="2"/>
  <c r="Z91" i="2"/>
  <c r="I48" i="2"/>
  <c r="I47" i="2"/>
  <c r="AB118" i="2" l="1"/>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I26"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H11" i="1" l="1"/>
  <c r="G11" i="1"/>
  <c r="F11" i="1"/>
  <c r="I27" i="2" l="1"/>
  <c r="I32" i="2" s="1"/>
  <c r="P22" i="2" l="1"/>
  <c r="AF12" i="3" l="1"/>
  <c r="T12" i="3"/>
  <c r="H12" i="3"/>
  <c r="AA12" i="3"/>
  <c r="O12" i="3"/>
  <c r="C12" i="3"/>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N47" i="2"/>
  <c r="R47" i="2"/>
  <c r="K40" i="2"/>
  <c r="AB47" i="2" l="1"/>
  <c r="X107" i="2"/>
  <c r="X71" i="2"/>
  <c r="F5" i="2" l="1"/>
  <c r="F11" i="3" s="1"/>
  <c r="G5" i="2"/>
  <c r="I5" i="2"/>
  <c r="H5" i="2"/>
  <c r="AF14" i="3"/>
  <c r="AA14" i="3"/>
  <c r="AF13" i="3"/>
  <c r="AA13" i="3"/>
  <c r="AF11" i="3"/>
  <c r="AA11" i="3"/>
  <c r="AF10" i="3"/>
  <c r="AA10" i="3"/>
  <c r="W13" i="3"/>
  <c r="R13" i="3"/>
  <c r="K13" i="3"/>
  <c r="F13" i="3"/>
  <c r="T14" i="3"/>
  <c r="O14" i="3"/>
  <c r="T13" i="3"/>
  <c r="O13" i="3"/>
  <c r="T11" i="3"/>
  <c r="O11" i="3"/>
  <c r="T10" i="3"/>
  <c r="O10" i="3"/>
  <c r="C14" i="3"/>
  <c r="H14" i="3"/>
  <c r="H13" i="3"/>
  <c r="H11" i="3"/>
  <c r="H10" i="3"/>
  <c r="C13" i="3"/>
  <c r="C11" i="3"/>
  <c r="C10" i="3"/>
  <c r="X115" i="2"/>
  <c r="X111" i="2"/>
  <c r="X103" i="2"/>
  <c r="X99" i="2"/>
  <c r="X95" i="2"/>
  <c r="X91" i="2"/>
  <c r="X87" i="2"/>
  <c r="X83" i="2"/>
  <c r="X79" i="2"/>
  <c r="X75" i="2"/>
  <c r="X67" i="2"/>
  <c r="X63" i="2"/>
  <c r="X59" i="2"/>
  <c r="X55" i="2"/>
  <c r="X51" i="2"/>
  <c r="X47" i="2"/>
  <c r="U40" i="2"/>
  <c r="K15" i="2"/>
  <c r="A40" i="2"/>
  <c r="A15" i="2"/>
  <c r="S32" i="2"/>
  <c r="B24" i="2" l="1"/>
  <c r="K11" i="3"/>
  <c r="H7" i="2"/>
  <c r="AU26" i="6" s="1"/>
  <c r="I7" i="2"/>
  <c r="B32" i="2" l="1"/>
  <c r="F32" i="2" s="1"/>
  <c r="S65" i="2"/>
  <c r="S66" i="2"/>
  <c r="S63" i="2"/>
  <c r="S64" i="2"/>
  <c r="S79" i="2"/>
  <c r="S81" i="2"/>
  <c r="S82" i="2"/>
  <c r="S80" i="2"/>
  <c r="S95" i="2"/>
  <c r="S97" i="2"/>
  <c r="S98" i="2"/>
  <c r="S96" i="2"/>
  <c r="S116" i="2"/>
  <c r="S115" i="2"/>
  <c r="S118" i="2"/>
  <c r="S117" i="2"/>
  <c r="S59" i="2"/>
  <c r="S62" i="2"/>
  <c r="S60" i="2"/>
  <c r="S61" i="2"/>
  <c r="S50" i="2"/>
  <c r="S49" i="2"/>
  <c r="S48" i="2"/>
  <c r="S67" i="2"/>
  <c r="S69" i="2"/>
  <c r="S68" i="2"/>
  <c r="S70" i="2"/>
  <c r="S84" i="2"/>
  <c r="S83" i="2"/>
  <c r="S86" i="2"/>
  <c r="S85" i="2"/>
  <c r="S100" i="2"/>
  <c r="S99" i="2"/>
  <c r="S102" i="2"/>
  <c r="S101" i="2"/>
  <c r="S54" i="2"/>
  <c r="S52" i="2"/>
  <c r="S51" i="2"/>
  <c r="S53" i="2"/>
  <c r="S57" i="2"/>
  <c r="S55" i="2"/>
  <c r="S58" i="2"/>
  <c r="S56" i="2"/>
  <c r="S74" i="2"/>
  <c r="S72" i="2"/>
  <c r="S71" i="2"/>
  <c r="S73" i="2"/>
  <c r="S88" i="2"/>
  <c r="S90" i="2"/>
  <c r="S89" i="2"/>
  <c r="S87" i="2"/>
  <c r="S104" i="2"/>
  <c r="S106" i="2"/>
  <c r="S105" i="2"/>
  <c r="S103" i="2"/>
  <c r="S111" i="2"/>
  <c r="S114" i="2"/>
  <c r="S112" i="2"/>
  <c r="S113" i="2"/>
  <c r="S75" i="2"/>
  <c r="S76" i="2"/>
  <c r="S77" i="2"/>
  <c r="S78" i="2"/>
  <c r="S92" i="2"/>
  <c r="S93" i="2"/>
  <c r="S91" i="2"/>
  <c r="S94" i="2"/>
  <c r="S108" i="2"/>
  <c r="S110" i="2"/>
  <c r="S109" i="2"/>
  <c r="S107" i="2"/>
  <c r="S47" i="2"/>
  <c r="AD13" i="3"/>
  <c r="AI13" i="3"/>
  <c r="AD11" i="3"/>
  <c r="AI11" i="3"/>
  <c r="G4" i="2" l="1"/>
  <c r="R10" i="3" s="1"/>
  <c r="H4" i="2"/>
  <c r="F4" i="2"/>
  <c r="AD58" i="2"/>
  <c r="AD57" i="2"/>
  <c r="AD56" i="2"/>
  <c r="AD55" i="2"/>
  <c r="AE55" i="2" s="1"/>
  <c r="AD104" i="2"/>
  <c r="AD106" i="2"/>
  <c r="AD105" i="2"/>
  <c r="AD103" i="2"/>
  <c r="AE103" i="2" s="1"/>
  <c r="AD52" i="2"/>
  <c r="AD51" i="2"/>
  <c r="AE51" i="2" s="1"/>
  <c r="AD53" i="2"/>
  <c r="AD54" i="2"/>
  <c r="AD47" i="2"/>
  <c r="AE47" i="2" s="1"/>
  <c r="AD49" i="2"/>
  <c r="AD48" i="2"/>
  <c r="AD50" i="2"/>
  <c r="AD82" i="2"/>
  <c r="AD81" i="2"/>
  <c r="AD80" i="2"/>
  <c r="AD79" i="2"/>
  <c r="AE79" i="2" s="1"/>
  <c r="AE80" i="2" s="1"/>
  <c r="AE81" i="2" s="1"/>
  <c r="AE82" i="2" s="1"/>
  <c r="AD78" i="2"/>
  <c r="AD77" i="2"/>
  <c r="AD75" i="2"/>
  <c r="AE75" i="2" s="1"/>
  <c r="AD76" i="2"/>
  <c r="AD114" i="2"/>
  <c r="AD113" i="2"/>
  <c r="AD112" i="2"/>
  <c r="AD111" i="2"/>
  <c r="AE111" i="2" s="1"/>
  <c r="AD90" i="2"/>
  <c r="AD89" i="2"/>
  <c r="AD88" i="2"/>
  <c r="AD87" i="2"/>
  <c r="AE87" i="2" s="1"/>
  <c r="AD102" i="2"/>
  <c r="AD100" i="2"/>
  <c r="AD99" i="2"/>
  <c r="AE99" i="2" s="1"/>
  <c r="AD101" i="2"/>
  <c r="AD64" i="2"/>
  <c r="AD66" i="2"/>
  <c r="AD63" i="2"/>
  <c r="AE63" i="2" s="1"/>
  <c r="AD65" i="2"/>
  <c r="AD60" i="2"/>
  <c r="AD62" i="2"/>
  <c r="AD59" i="2"/>
  <c r="AE59" i="2" s="1"/>
  <c r="AE60" i="2" s="1"/>
  <c r="AD61" i="2"/>
  <c r="G6" i="2"/>
  <c r="W12" i="3" s="1"/>
  <c r="I6" i="2"/>
  <c r="H6" i="2"/>
  <c r="AD72" i="2"/>
  <c r="AD74" i="2"/>
  <c r="AD73" i="2"/>
  <c r="AD71" i="2"/>
  <c r="AE71" i="2" s="1"/>
  <c r="AD84" i="2"/>
  <c r="AD86" i="2"/>
  <c r="AD83" i="2"/>
  <c r="AE83" i="2" s="1"/>
  <c r="AD85" i="2"/>
  <c r="AD116" i="2"/>
  <c r="AD118" i="2"/>
  <c r="AD115" i="2"/>
  <c r="AE115" i="2" s="1"/>
  <c r="AD117" i="2"/>
  <c r="AD110" i="2"/>
  <c r="AD108" i="2"/>
  <c r="AD107" i="2"/>
  <c r="AE107" i="2" s="1"/>
  <c r="AD109" i="2"/>
  <c r="AD70" i="2"/>
  <c r="AD67" i="2"/>
  <c r="AE67" i="2" s="1"/>
  <c r="AD69" i="2"/>
  <c r="AD68" i="2"/>
  <c r="AD97" i="2"/>
  <c r="AD96" i="2"/>
  <c r="AD98" i="2"/>
  <c r="AD95" i="2"/>
  <c r="AE95" i="2" s="1"/>
  <c r="AD94" i="2"/>
  <c r="AD92" i="2"/>
  <c r="AD91" i="2"/>
  <c r="AE91" i="2" s="1"/>
  <c r="AD93" i="2"/>
  <c r="F6" i="2"/>
  <c r="F12" i="3" s="1"/>
  <c r="I4" i="2"/>
  <c r="AI12" i="3" l="1"/>
  <c r="AU16" i="6"/>
  <c r="AD10" i="3"/>
  <c r="AU10" i="6"/>
  <c r="K10" i="3"/>
  <c r="F10" i="3"/>
  <c r="F9" i="3" s="1"/>
  <c r="F28" i="3" s="1"/>
  <c r="AE68" i="2"/>
  <c r="AE69" i="2" s="1"/>
  <c r="AE70" i="2" s="1"/>
  <c r="AE48" i="2"/>
  <c r="AE49" i="2" s="1"/>
  <c r="AE50" i="2" s="1"/>
  <c r="AE61" i="2"/>
  <c r="AE62" i="2" s="1"/>
  <c r="AE112" i="2"/>
  <c r="AE113" i="2" s="1"/>
  <c r="AE114" i="2" s="1"/>
  <c r="AE104" i="2"/>
  <c r="AE105" i="2" s="1"/>
  <c r="AE106" i="2" s="1"/>
  <c r="AE96" i="2"/>
  <c r="AE97" i="2" s="1"/>
  <c r="AE98" i="2" s="1"/>
  <c r="AE84" i="2"/>
  <c r="AE85" i="2" s="1"/>
  <c r="AE86" i="2" s="1"/>
  <c r="W10" i="3"/>
  <c r="AI10" i="3"/>
  <c r="AE116" i="2"/>
  <c r="AE117" i="2" s="1"/>
  <c r="AE118" i="2" s="1"/>
  <c r="AE76" i="2"/>
  <c r="AE77" i="2" s="1"/>
  <c r="AE78" i="2" s="1"/>
  <c r="AE108" i="2"/>
  <c r="AE109" i="2" s="1"/>
  <c r="AE110" i="2" s="1"/>
  <c r="AE64" i="2"/>
  <c r="AE65" i="2" s="1"/>
  <c r="AE66" i="2" s="1"/>
  <c r="AE100" i="2"/>
  <c r="AE101" i="2" s="1"/>
  <c r="AE102" i="2" s="1"/>
  <c r="AE88" i="2"/>
  <c r="AE89" i="2" s="1"/>
  <c r="AE90" i="2" s="1"/>
  <c r="AE92" i="2"/>
  <c r="AE93" i="2" s="1"/>
  <c r="AE94" i="2" s="1"/>
  <c r="AE56" i="2"/>
  <c r="AE57" i="2" s="1"/>
  <c r="AE58" i="2" s="1"/>
  <c r="AE72" i="2"/>
  <c r="AE73" i="2" s="1"/>
  <c r="AE74" i="2" s="1"/>
  <c r="F9" i="2"/>
  <c r="AU22" i="6" s="1"/>
  <c r="AE52" i="2"/>
  <c r="AE53" i="2" s="1"/>
  <c r="AE54" i="2" s="1"/>
  <c r="K12" i="3"/>
  <c r="AD12" i="3"/>
  <c r="R12" i="3"/>
  <c r="W7" i="3"/>
  <c r="AI7" i="3"/>
  <c r="K7" i="3"/>
  <c r="K14" i="3" l="1"/>
  <c r="K9" i="3" s="1"/>
  <c r="K28" i="3" s="1"/>
  <c r="AD9" i="3"/>
  <c r="AD28" i="3" s="1"/>
  <c r="H9" i="2"/>
  <c r="I9" i="2"/>
  <c r="G9" i="2"/>
  <c r="W14" i="3" s="1"/>
  <c r="AD7" i="3"/>
  <c r="R7" i="3"/>
  <c r="F7" i="3"/>
  <c r="F27" i="3" s="1"/>
  <c r="AI14" i="3" l="1"/>
  <c r="AI9" i="3" s="1"/>
  <c r="AI28" i="3" s="1"/>
  <c r="AT6" i="6"/>
  <c r="I11" i="2"/>
  <c r="J11" i="2" s="1"/>
  <c r="F26" i="3"/>
  <c r="E19" i="3"/>
  <c r="E17" i="3"/>
  <c r="E18" i="3"/>
  <c r="E21" i="3"/>
  <c r="E16" i="3"/>
  <c r="E20" i="3"/>
  <c r="J16" i="3"/>
  <c r="J21" i="3"/>
  <c r="K26" i="3"/>
  <c r="J18" i="3"/>
  <c r="K27" i="3"/>
  <c r="J17" i="3"/>
  <c r="J20" i="3"/>
  <c r="J19" i="3"/>
  <c r="AD26" i="3"/>
  <c r="AC18" i="3"/>
  <c r="AC21" i="3"/>
  <c r="AC20" i="3"/>
  <c r="AD27" i="3"/>
  <c r="AC16" i="3"/>
  <c r="AC19" i="3"/>
  <c r="AC17" i="3"/>
  <c r="AH21" i="3" l="1"/>
  <c r="AH18" i="3"/>
  <c r="AI26" i="3"/>
  <c r="AH20" i="3"/>
  <c r="AH19" i="3"/>
  <c r="AI27" i="3"/>
  <c r="AH17" i="3"/>
  <c r="AH16" i="3"/>
  <c r="W11" i="3"/>
  <c r="W9" i="3" s="1"/>
  <c r="R11" i="3"/>
  <c r="R9" i="3" s="1"/>
  <c r="Q16" i="3" s="1"/>
  <c r="V16" i="3" l="1"/>
  <c r="W27" i="3"/>
  <c r="V19" i="3"/>
  <c r="V21" i="3"/>
  <c r="V18" i="3"/>
  <c r="W28" i="3"/>
  <c r="W26" i="3"/>
  <c r="V17" i="3"/>
  <c r="V20" i="3"/>
  <c r="R27" i="3"/>
  <c r="R26" i="3"/>
  <c r="Q19" i="3"/>
  <c r="Q18" i="3"/>
  <c r="Q20" i="3"/>
  <c r="R28" i="3"/>
  <c r="Q21" i="3"/>
  <c r="Q17" i="3"/>
</calcChain>
</file>

<file path=xl/sharedStrings.xml><?xml version="1.0" encoding="utf-8"?>
<sst xmlns="http://schemas.openxmlformats.org/spreadsheetml/2006/main" count="855" uniqueCount="186">
  <si>
    <t>PRICE</t>
  </si>
  <si>
    <t>Student Text</t>
  </si>
  <si>
    <t>Games / Dynamic Learning Activities</t>
  </si>
  <si>
    <t>Learning Cards</t>
  </si>
  <si>
    <t>Technical Specifications</t>
  </si>
  <si>
    <t>Operating Experience</t>
  </si>
  <si>
    <t>Procedures</t>
  </si>
  <si>
    <t>Components Exploded View</t>
  </si>
  <si>
    <t>X</t>
  </si>
  <si>
    <t>L1</t>
  </si>
  <si>
    <t>L2</t>
  </si>
  <si>
    <t>L3</t>
  </si>
  <si>
    <t>L4</t>
  </si>
  <si>
    <t>Traditional training materials already available (student text, lesson plan, powerpoint, etc)</t>
  </si>
  <si>
    <t>Main Assumptions</t>
  </si>
  <si>
    <t>Training Materials Maintenance</t>
  </si>
  <si>
    <t>Systems</t>
  </si>
  <si>
    <t>Simulator</t>
  </si>
  <si>
    <t xml:space="preserve">Plant Tours </t>
  </si>
  <si>
    <t>SRO-C</t>
  </si>
  <si>
    <t>Program</t>
  </si>
  <si>
    <t>License Op.</t>
  </si>
  <si>
    <t>Field Op.</t>
  </si>
  <si>
    <t>Course</t>
  </si>
  <si>
    <t>Training</t>
  </si>
  <si>
    <t>Initial</t>
  </si>
  <si>
    <t>Savings</t>
  </si>
  <si>
    <t>Continuous</t>
  </si>
  <si>
    <t>SAVINGS PER YEAR</t>
  </si>
  <si>
    <t>Reduction</t>
  </si>
  <si>
    <t>Engineering</t>
  </si>
  <si>
    <t>Maintenance</t>
  </si>
  <si>
    <t>PLANT</t>
  </si>
  <si>
    <t>ALARA Dose Reduction</t>
  </si>
  <si>
    <t>Current average Dose associated to Training</t>
  </si>
  <si>
    <t>mSv</t>
  </si>
  <si>
    <t>PLANT FEATURE</t>
  </si>
  <si>
    <t>CONCEPT</t>
  </si>
  <si>
    <t>Flipped / Blended Training Methodology</t>
  </si>
  <si>
    <t>USD / mSv</t>
  </si>
  <si>
    <t>Cost / Instr.</t>
  </si>
  <si>
    <t>PLANT provides significant dose reduction (30%) in activities associated to training. 
Level 3 is required</t>
  </si>
  <si>
    <t>TRAINING METHODOLOGY</t>
  </si>
  <si>
    <t>STANDARD TRAINING METHODOLOGY</t>
  </si>
  <si>
    <t>FLIPPED / BLENDED TRAINING METHODOLOGY</t>
  </si>
  <si>
    <t>Y-0</t>
  </si>
  <si>
    <t>Y-1</t>
  </si>
  <si>
    <t>Y-2</t>
  </si>
  <si>
    <t>Y-3</t>
  </si>
  <si>
    <t>Y-4</t>
  </si>
  <si>
    <t>Y-5</t>
  </si>
  <si>
    <t>PAYBACK</t>
  </si>
  <si>
    <t>YEARLY SAVINGS</t>
  </si>
  <si>
    <t>ROI</t>
  </si>
  <si>
    <t>PLANT LEVEL 1</t>
  </si>
  <si>
    <t>PLANT LEVEL 2</t>
  </si>
  <si>
    <t>PLANT LEVEL 3</t>
  </si>
  <si>
    <t>PLANT works under the concept of "one set of MASTER training materials". There is not an equivalent to standard PPT presentations in PLANT, so all the effort currently devoted to updating / maitaining the PPTs is removed. 
Level 1 is required and this optimization remains constant for all PLANT Levels</t>
  </si>
  <si>
    <t>PLANT allows reduction of the Training Programs duration, as the different features included in PLANT provide students with a direct and easier to use training environment.
Different PLANT level has direct impact in the duration of different training courses.</t>
  </si>
  <si>
    <t>Videos, site pictures, Components Exploded View, Simulators, etc…. already available</t>
  </si>
  <si>
    <t>Savings ***</t>
  </si>
  <si>
    <t>Training Programs Duration - Students</t>
  </si>
  <si>
    <t>Training Programs Duration - Instructors</t>
  </si>
  <si>
    <t>Cost / Student</t>
  </si>
  <si>
    <t>FTEs Instr.</t>
  </si>
  <si>
    <t>Initial Conditions</t>
  </si>
  <si>
    <t>All plant systems included in PLANT (100)</t>
  </si>
  <si>
    <t>System P&amp;ID &amp; Logics - Implementation</t>
  </si>
  <si>
    <t>System P&amp;ID &amp; Logics - Criteria</t>
  </si>
  <si>
    <t>Control Room (Controls and Pannel View)</t>
  </si>
  <si>
    <t>360 Videos (Operations &amp;/or Plant System View)</t>
  </si>
  <si>
    <t xml:space="preserve">3D Panoramic </t>
  </si>
  <si>
    <t>Peer Review for Level 1</t>
  </si>
  <si>
    <t>V&amp;V for Level 1</t>
  </si>
  <si>
    <t>Peer Review for Level 2</t>
  </si>
  <si>
    <t>V&amp;V for Level 2</t>
  </si>
  <si>
    <t>Peer Review for Level 3</t>
  </si>
  <si>
    <t>V&amp;V for Level 3</t>
  </si>
  <si>
    <t>DEVELOPMENT</t>
  </si>
  <si>
    <t>V&amp;V</t>
  </si>
  <si>
    <t>Current average cost for utilities for ALL training material update</t>
  </si>
  <si>
    <t>ONE SET OF MASTER TRAINING MATERIALS</t>
  </si>
  <si>
    <t>% for maintenance of SYSTEMS Train.Mat.</t>
  </si>
  <si>
    <t>% for LP (TCN Training Centres reference)</t>
  </si>
  <si>
    <t>Having 1 master set of training materials will allow to reduce the total FTEs devoted to maintenance activities</t>
  </si>
  <si>
    <t>NO NEED TO MAINTAIN POWERPOINT LESSON PLANS</t>
  </si>
  <si>
    <t>SAVING # 1</t>
  </si>
  <si>
    <t>SAVING # 2</t>
  </si>
  <si>
    <t>SAVING # 3</t>
  </si>
  <si>
    <t>SAVING # 4</t>
  </si>
  <si>
    <t>SAVING # 5</t>
  </si>
  <si>
    <t>PRICE FOR DIFFERENT PLANT LEVELS</t>
  </si>
  <si>
    <t>PLANT
Level</t>
  </si>
  <si>
    <t>Reduction
(weeks per course)</t>
  </si>
  <si>
    <t>Number of Courses per  year</t>
  </si>
  <si>
    <t>Students per Course</t>
  </si>
  <si>
    <t>Instructors devoted to the Course</t>
  </si>
  <si>
    <t>SAVINGS SUMMARY</t>
  </si>
  <si>
    <t>PRICE SUMMARY</t>
  </si>
  <si>
    <t>Reduction thanks to Methodology</t>
  </si>
  <si>
    <t>Course Duration 
with PLANT</t>
  </si>
  <si>
    <t>Course Duration
 before PLANT</t>
  </si>
  <si>
    <t>Implementation of Flipped / Blended Training Methodology reduces the time the instructor is required to actually be present in the classroom.
Same PLANT Level required as for the reduction of Training Programs duration</t>
  </si>
  <si>
    <t>INPUTS FOR SAVINGS CALCULATION</t>
  </si>
  <si>
    <t>USD / year</t>
  </si>
  <si>
    <t>Instructor</t>
  </si>
  <si>
    <t>Student - License Operator</t>
  </si>
  <si>
    <t>Student - Field Operator</t>
  </si>
  <si>
    <t>Student - SRO-C</t>
  </si>
  <si>
    <t>Student - Engineering</t>
  </si>
  <si>
    <t>Student - Maintenance</t>
  </si>
  <si>
    <t>SITE SPECIFIC</t>
  </si>
  <si>
    <t>Note</t>
  </si>
  <si>
    <t>Information coming from INPUTS FOR SAVINGS - SITE SPECIFIC</t>
  </si>
  <si>
    <t>Calculated SAVINGS for each contributor</t>
  </si>
  <si>
    <t>AVERAGE SALARY</t>
  </si>
  <si>
    <t>TRAINING SCHEME</t>
  </si>
  <si>
    <t>TRAINING MATERIAL EFFORT</t>
  </si>
  <si>
    <t xml:space="preserve">Instructors </t>
  </si>
  <si>
    <t>% devoted to SYSTEMS training material</t>
  </si>
  <si>
    <t>% devoted to Lesson Plans</t>
  </si>
  <si>
    <t>DOSIS ASSOCIATED TO TRAINING</t>
  </si>
  <si>
    <t>Number of Courses 
per  year</t>
  </si>
  <si>
    <t>Students 
per Course</t>
  </si>
  <si>
    <t>Dosis received in 1 week of training per person</t>
  </si>
  <si>
    <t>Monetary value</t>
  </si>
  <si>
    <t>LP Reduction</t>
  </si>
  <si>
    <t>Reduction in the number of FTEs devoted to the maintenance of Training Materials thanks to having one single set of MASTER Training Materials</t>
  </si>
  <si>
    <t>Reduction in effort devoted to Lesson Plans maintenance</t>
  </si>
  <si>
    <t>Information coming from INPUTS FOR SAVINGS - PLANT</t>
  </si>
  <si>
    <t>Course Duration
 before PLANT (weeks)</t>
  </si>
  <si>
    <t>REDUCTION IN THE DURATION OF TRAINING COURSES THANKS TO PLANT (Weeks)</t>
  </si>
  <si>
    <t>REDUCTION IN INSTRUCTOR TIME DUE TO FLIPPED / BLENDED TRAINING METHODOLOGY (Total time percentage reduction)</t>
  </si>
  <si>
    <t>DOSIS ASSOCIATED TO TRAINING (Dose percentage reduction)</t>
  </si>
  <si>
    <t>System Diagrams
Guides
Student Text
Dynamic Learning Activities</t>
  </si>
  <si>
    <t>PLANT Level 1</t>
  </si>
  <si>
    <t>PLANT Level 2</t>
  </si>
  <si>
    <t>PLANT Level 3</t>
  </si>
  <si>
    <t>Level 1 plus:
Technical Specifications
Operating Experience
Procedures
Control Room Panels View</t>
  </si>
  <si>
    <t>Level 2 plus:
Components Exploded View
360 Virtual Reality
3D Panoramics</t>
  </si>
  <si>
    <t>Average dosis received by a trainee during one week of plant tour training</t>
  </si>
  <si>
    <t>Which is the investment required to reduce 1 mSv of dosis at your facility?</t>
  </si>
  <si>
    <t>People (FTEs) working on Training Materials maintenance</t>
  </si>
  <si>
    <t xml:space="preserve">STEP 1
</t>
  </si>
  <si>
    <t xml:space="preserve">STEP 2
</t>
  </si>
  <si>
    <t>Please select the most adequate 
PLANT Level to your current needs</t>
  </si>
  <si>
    <t xml:space="preserve">Question   # 1
</t>
  </si>
  <si>
    <t xml:space="preserve">Question   # 2
</t>
  </si>
  <si>
    <t>Course Duration (weeks)</t>
  </si>
  <si>
    <r>
      <t xml:space="preserve">Which is your average training program schedule on a yearly basis? 
</t>
    </r>
    <r>
      <rPr>
        <b/>
        <sz val="11"/>
        <color theme="0"/>
        <rFont val="Calibri"/>
        <family val="2"/>
      </rPr>
      <t>Please fill in the information for those programs that you are planning to use PLANT in.</t>
    </r>
  </si>
  <si>
    <t xml:space="preserve">Which is the dosis received during training activities at your facility?
</t>
  </si>
  <si>
    <t>License Oper.</t>
  </si>
  <si>
    <t>Field Oper.</t>
  </si>
  <si>
    <t>Plant Tour</t>
  </si>
  <si>
    <t xml:space="preserve">INITIAL TRAINING </t>
  </si>
  <si>
    <t xml:space="preserve">CONTINUOUS TRAINING </t>
  </si>
  <si>
    <t>-</t>
  </si>
  <si>
    <t xml:space="preserve">Question   # 5
</t>
  </si>
  <si>
    <t>Yes</t>
  </si>
  <si>
    <t>Which is the effort you are devoting every year to the maintenance of training materials?</t>
  </si>
  <si>
    <t xml:space="preserve">STEP 3
</t>
  </si>
  <si>
    <t xml:space="preserve">SAVINGS SUMMARY
</t>
  </si>
  <si>
    <t>Reduction in the effort required for Training Materials maintenance</t>
  </si>
  <si>
    <t xml:space="preserve">One set of MASTER training materials scalable and applicable to all training programs
All training materials are integrated in one single file, so forget about time-consuming slide maintenance!
</t>
  </si>
  <si>
    <t>Apply</t>
  </si>
  <si>
    <t>Reduction in the duration of Training Programs</t>
  </si>
  <si>
    <t>SAVINGS</t>
  </si>
  <si>
    <t>Dose reduction, aligned with ALARA</t>
  </si>
  <si>
    <t>Flipped Classroom methodology</t>
  </si>
  <si>
    <t>Significant dose reduction associated to training activities, as PLANT provides an easy way to get familiarize with systems, components and their locations inside the facility.
PLANT Level 3 is required.</t>
  </si>
  <si>
    <t xml:space="preserve">Systems training tool supporting modern learning styles in which all information is integrated: 360 Virtual Reality, Videos, Simulation scenarios, real components view, etc.
Direct and user-friendly training environment, promoting an active learning experience 
</t>
  </si>
  <si>
    <r>
      <t xml:space="preserve">Based on your specific information and the intended use of PLANT, 
your estimated </t>
    </r>
    <r>
      <rPr>
        <b/>
        <sz val="18"/>
        <color theme="0"/>
        <rFont val="Calibri"/>
        <family val="2"/>
      </rPr>
      <t>SAVINGS PER YEAR</t>
    </r>
    <r>
      <rPr>
        <b/>
        <sz val="14"/>
        <color theme="0"/>
        <rFont val="Calibri"/>
        <family val="2"/>
      </rPr>
      <t xml:space="preserve"> are:</t>
    </r>
  </si>
  <si>
    <t xml:space="preserve">Are you ready to SAVE?
</t>
  </si>
  <si>
    <t xml:space="preserve">24/7 access to a self-guided learning environment, making the most of the face-to-face classes. 
In addition, the instructor preparation time is now reduced as well as the time trainees need to devote to attend classes
</t>
  </si>
  <si>
    <t>Which is the average cost (USD per year) of the following profiles 
within your organization?</t>
  </si>
  <si>
    <r>
      <t xml:space="preserve">% of </t>
    </r>
    <r>
      <rPr>
        <b/>
        <sz val="10"/>
        <color rgb="FF002060"/>
        <rFont val="Calibri"/>
        <family val="2"/>
      </rPr>
      <t>MSTM</t>
    </r>
    <r>
      <rPr>
        <sz val="10"/>
        <color rgb="FF002060"/>
        <rFont val="Calibri"/>
        <family val="2"/>
      </rPr>
      <t xml:space="preserve"> above devoted to Lesson Plan PowerPoint presentations</t>
    </r>
  </si>
  <si>
    <t>Standard Methodology</t>
  </si>
  <si>
    <t>Flipped Methodology</t>
  </si>
  <si>
    <t>Please select the training methodology</t>
  </si>
  <si>
    <t>Which is the training methodology you are planning to use 
for training systems with PLANT?</t>
  </si>
  <si>
    <r>
      <t xml:space="preserve">Question   # 3
</t>
    </r>
    <r>
      <rPr>
        <b/>
        <sz val="11"/>
        <color rgb="FF0070C0"/>
        <rFont val="Calibri"/>
        <family val="2"/>
      </rPr>
      <t>,</t>
    </r>
  </si>
  <si>
    <t xml:space="preserve">Question   # 4
</t>
  </si>
  <si>
    <t>No</t>
  </si>
  <si>
    <t>Number of Courses per year</t>
  </si>
  <si>
    <t>Answer these FIVE questions with the
specific information of your organization</t>
  </si>
  <si>
    <r>
      <t xml:space="preserve">% of time devoted to maintenance of </t>
    </r>
    <r>
      <rPr>
        <b/>
        <sz val="10"/>
        <color rgb="FF002060"/>
        <rFont val="Calibri"/>
        <family val="2"/>
      </rPr>
      <t>Systems</t>
    </r>
    <r>
      <rPr>
        <sz val="10"/>
        <color rgb="FF002060"/>
        <rFont val="Calibri"/>
        <family val="2"/>
      </rPr>
      <t xml:space="preserve"> Training Material (</t>
    </r>
    <r>
      <rPr>
        <b/>
        <sz val="10"/>
        <color rgb="FF002060"/>
        <rFont val="Calibri"/>
        <family val="2"/>
      </rPr>
      <t>MSTM</t>
    </r>
    <r>
      <rPr>
        <sz val="10"/>
        <color rgb="FF00206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</si>
</sst>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 _€_-;\-* #,##0\ _€_-;_-* &quot;-&quot;\ _€_-;_-@_-"/>
    <numFmt numFmtId="43" formatCode="_-* #,##0.00\ _€_-;\-* #,##0.00\ _€_-;_-* &quot;-&quot;??\ _€_-;_-@_-"/>
    <numFmt numFmtId="164" formatCode="_-* #,##0\ _€_-;\-* #,##0\ _€_-;_-* &quot;-&quot;??\ _€_-;_-@_-"/>
    <numFmt numFmtId="165" formatCode="#\ [$years]"/>
    <numFmt numFmtId="166" formatCode="#.00\ [$years]"/>
    <numFmt numFmtId="167" formatCode="_-* #,##0.0\ _€_-;\-* #,##0.0\ _€_-;_-* &quot;-&quot;\ _€_-;_-@_-"/>
    <numFmt numFmtId="168" formatCode="0.0"/>
    <numFmt numFmtId="169" formatCode="#.0\ [$FTEs]"/>
    <numFmt numFmtId="170" formatCode="##\ [$microSv / person]"/>
    <numFmt numFmtId="171" formatCode="#\ [$USD / mSv]"/>
    <numFmt numFmtId="172" formatCode="_-[$$-409]* #,##0_ ;_-[$$-409]* \-#,##0\ ;_-[$$-409]* &quot;-&quot;??_ ;_-@_ "/>
    <numFmt numFmtId="173" formatCode="#\ [$USD per mSv]"/>
    <numFmt numFmtId="174" formatCode="##\ [$micro Sv]"/>
  </numFmts>
  <fonts count="23" x14ac:knownFonts="1">
    <font>
      <sz val="10"/>
      <color theme="1"/>
      <name val="Calibri"/>
      <family val="2"/>
    </font>
    <font>
      <sz val="10"/>
      <color theme="1"/>
      <name val="Calibri"/>
      <family val="2"/>
    </font>
    <font>
      <b/>
      <sz val="10"/>
      <color theme="1"/>
      <name val="Calibri"/>
      <family val="2"/>
    </font>
    <font>
      <sz val="10"/>
      <name val="Calibri"/>
      <family val="2"/>
    </font>
    <font>
      <b/>
      <sz val="10"/>
      <color rgb="FFC00000"/>
      <name val="Calibri"/>
      <family val="2"/>
    </font>
    <font>
      <b/>
      <sz val="10"/>
      <color theme="0"/>
      <name val="Calibri"/>
      <family val="2"/>
    </font>
    <font>
      <sz val="10"/>
      <color theme="0"/>
      <name val="Calibri"/>
      <family val="2"/>
    </font>
    <font>
      <b/>
      <sz val="20"/>
      <color theme="0"/>
      <name val="Calibri"/>
      <family val="2"/>
    </font>
    <font>
      <b/>
      <sz val="14"/>
      <color theme="0"/>
      <name val="Calibri"/>
      <family val="2"/>
    </font>
    <font>
      <sz val="10"/>
      <color rgb="FF002060"/>
      <name val="Calibri"/>
      <family val="2"/>
    </font>
    <font>
      <b/>
      <sz val="10"/>
      <color rgb="FF002060"/>
      <name val="Calibri"/>
      <family val="2"/>
    </font>
    <font>
      <b/>
      <sz val="12"/>
      <color theme="0"/>
      <name val="Calibri"/>
      <family val="2"/>
    </font>
    <font>
      <b/>
      <sz val="11"/>
      <color theme="0"/>
      <name val="Calibri"/>
      <family val="2"/>
    </font>
    <font>
      <b/>
      <sz val="11"/>
      <color rgb="FF0070C0"/>
      <name val="Calibri"/>
      <family val="2"/>
    </font>
    <font>
      <b/>
      <sz val="14"/>
      <color rgb="FF002060"/>
      <name val="Calibri"/>
      <family val="2"/>
    </font>
    <font>
      <sz val="10"/>
      <color theme="9" tint="-0.499984740745262"/>
      <name val="Calibri"/>
      <family val="2"/>
    </font>
    <font>
      <b/>
      <sz val="18"/>
      <color theme="0"/>
      <name val="Calibri"/>
      <family val="2"/>
    </font>
    <font>
      <b/>
      <sz val="24"/>
      <color theme="0"/>
      <name val="Calibri"/>
      <family val="2"/>
    </font>
    <font>
      <b/>
      <sz val="18"/>
      <color rgb="FF00B050"/>
      <name val="Calibri"/>
      <family val="2"/>
    </font>
    <font>
      <b/>
      <sz val="10"/>
      <color rgb="FF7030A0"/>
      <name val="Calibri"/>
      <family val="2"/>
    </font>
    <font>
      <sz val="10"/>
      <color rgb="FF7030A0"/>
      <name val="Calibri"/>
      <family val="2"/>
    </font>
    <font>
      <sz val="10"/>
      <color rgb="FF00B050"/>
      <name val="Calibri"/>
      <family val="2"/>
    </font>
    <font>
      <b/>
      <sz val="10"/>
      <color rgb="FF00B050"/>
      <name val="Calibri"/>
      <family val="2"/>
    </font>
  </fonts>
  <fills count="18">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rgb="FF0070C0"/>
        <bgColor indexed="64"/>
      </patternFill>
    </fill>
    <fill>
      <patternFill patternType="solid">
        <fgColor rgb="FF7030A0"/>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rgb="FFF3E0F8"/>
        <bgColor indexed="64"/>
      </patternFill>
    </fill>
    <fill>
      <patternFill patternType="solid">
        <fgColor rgb="FF002060"/>
        <bgColor indexed="64"/>
      </patternFill>
    </fill>
    <fill>
      <patternFill patternType="solid">
        <fgColor theme="9" tint="0.79998168889431442"/>
        <bgColor indexed="64"/>
      </patternFill>
    </fill>
    <fill>
      <patternFill patternType="solid">
        <fgColor rgb="FF00B050"/>
        <bgColor indexed="64"/>
      </patternFill>
    </fill>
  </fills>
  <borders count="63">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hair">
        <color rgb="FF0070C0"/>
      </left>
      <right style="hair">
        <color rgb="FF0070C0"/>
      </right>
      <top style="hair">
        <color rgb="FF0070C0"/>
      </top>
      <bottom style="hair">
        <color rgb="FF0070C0"/>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
      <left style="hair">
        <color rgb="FF0070C0"/>
      </left>
      <right style="hair">
        <color rgb="FF0070C0"/>
      </right>
      <top/>
      <bottom style="hair">
        <color rgb="FF0070C0"/>
      </bottom>
      <diagonal/>
    </border>
    <border>
      <left style="hair">
        <color rgb="FF0070C0"/>
      </left>
      <right style="hair">
        <color rgb="FF0070C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hair">
        <color rgb="FF7030A0"/>
      </left>
      <right/>
      <top style="hair">
        <color rgb="FF7030A0"/>
      </top>
      <bottom/>
      <diagonal/>
    </border>
    <border>
      <left/>
      <right/>
      <top style="hair">
        <color rgb="FF7030A0"/>
      </top>
      <bottom/>
      <diagonal/>
    </border>
    <border>
      <left/>
      <right style="hair">
        <color rgb="FF7030A0"/>
      </right>
      <top style="hair">
        <color rgb="FF7030A0"/>
      </top>
      <bottom/>
      <diagonal/>
    </border>
    <border>
      <left style="hair">
        <color rgb="FF7030A0"/>
      </left>
      <right/>
      <top/>
      <bottom/>
      <diagonal/>
    </border>
    <border>
      <left/>
      <right style="hair">
        <color rgb="FF7030A0"/>
      </right>
      <top/>
      <bottom/>
      <diagonal/>
    </border>
    <border>
      <left style="hair">
        <color rgb="FF7030A0"/>
      </left>
      <right/>
      <top/>
      <bottom style="hair">
        <color rgb="FF7030A0"/>
      </bottom>
      <diagonal/>
    </border>
    <border>
      <left/>
      <right/>
      <top/>
      <bottom style="hair">
        <color rgb="FF7030A0"/>
      </bottom>
      <diagonal/>
    </border>
    <border>
      <left/>
      <right style="hair">
        <color rgb="FF7030A0"/>
      </right>
      <top/>
      <bottom style="hair">
        <color rgb="FF7030A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9">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5" borderId="0" xfId="0" applyFont="1" applyFill="1" applyAlignment="1">
      <alignment vertical="center"/>
    </xf>
    <xf numFmtId="0" fontId="0" fillId="5"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5" borderId="0" xfId="0" applyFont="1" applyFill="1" applyAlignment="1">
      <alignment horizontal="center" vertical="center"/>
    </xf>
    <xf numFmtId="164" fontId="0" fillId="0" borderId="0" xfId="1" applyNumberFormat="1" applyFont="1" applyAlignment="1">
      <alignment vertical="center"/>
    </xf>
    <xf numFmtId="0" fontId="2" fillId="0" borderId="0" xfId="0" applyFont="1" applyAlignment="1">
      <alignment vertical="center"/>
    </xf>
    <xf numFmtId="164" fontId="0" fillId="0" borderId="0" xfId="1" applyNumberFormat="1" applyFont="1" applyAlignment="1">
      <alignment horizontal="right" vertical="center"/>
    </xf>
    <xf numFmtId="164" fontId="0" fillId="0" borderId="0" xfId="0" applyNumberFormat="1" applyFont="1" applyAlignment="1">
      <alignment vertical="center"/>
    </xf>
    <xf numFmtId="0" fontId="0" fillId="0" borderId="1" xfId="0" applyFont="1" applyFill="1" applyBorder="1" applyAlignment="1">
      <alignment vertical="center"/>
    </xf>
    <xf numFmtId="164" fontId="0" fillId="0" borderId="0" xfId="1" applyNumberFormat="1" applyFont="1" applyFill="1" applyAlignment="1">
      <alignment vertical="center"/>
    </xf>
    <xf numFmtId="164" fontId="0" fillId="0" borderId="1" xfId="1" applyNumberFormat="1" applyFont="1" applyFill="1" applyBorder="1" applyAlignment="1">
      <alignment vertical="center"/>
    </xf>
    <xf numFmtId="41" fontId="0" fillId="0" borderId="0" xfId="1" applyNumberFormat="1" applyFont="1" applyFill="1" applyAlignment="1">
      <alignment horizontal="right" vertical="center"/>
    </xf>
    <xf numFmtId="41" fontId="0" fillId="0" borderId="1" xfId="1" applyNumberFormat="1" applyFont="1" applyFill="1" applyBorder="1" applyAlignment="1">
      <alignment horizontal="right" vertical="center"/>
    </xf>
    <xf numFmtId="164" fontId="0" fillId="0" borderId="2" xfId="1" applyNumberFormat="1" applyFont="1" applyFill="1" applyBorder="1" applyAlignment="1">
      <alignment vertical="center"/>
    </xf>
    <xf numFmtId="0" fontId="0"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2" fillId="3" borderId="0" xfId="0" applyFont="1" applyFill="1" applyBorder="1" applyAlignment="1">
      <alignment vertical="center"/>
    </xf>
    <xf numFmtId="166" fontId="2" fillId="3" borderId="0" xfId="0" applyNumberFormat="1" applyFont="1" applyFill="1" applyBorder="1" applyAlignment="1">
      <alignment horizontal="right" vertical="center" indent="2"/>
    </xf>
    <xf numFmtId="165" fontId="2" fillId="3" borderId="0" xfId="0" applyNumberFormat="1" applyFont="1" applyFill="1" applyBorder="1" applyAlignment="1">
      <alignment vertical="center"/>
    </xf>
    <xf numFmtId="9" fontId="2" fillId="3" borderId="0" xfId="2" applyFont="1" applyFill="1" applyBorder="1" applyAlignment="1">
      <alignment horizontal="right" vertical="center" indent="2"/>
    </xf>
    <xf numFmtId="164" fontId="2" fillId="3" borderId="0" xfId="0" applyNumberFormat="1" applyFont="1" applyFill="1" applyBorder="1" applyAlignment="1">
      <alignment horizontal="right" vertical="center"/>
    </xf>
    <xf numFmtId="0" fontId="0" fillId="6" borderId="3" xfId="0" applyFont="1" applyFill="1" applyBorder="1" applyAlignment="1">
      <alignment vertical="center"/>
    </xf>
    <xf numFmtId="0" fontId="0" fillId="6" borderId="4" xfId="0" applyFont="1" applyFill="1" applyBorder="1" applyAlignment="1">
      <alignment vertical="center"/>
    </xf>
    <xf numFmtId="0" fontId="0" fillId="6" borderId="5" xfId="0" applyFont="1" applyFill="1" applyBorder="1" applyAlignment="1">
      <alignment vertical="center"/>
    </xf>
    <xf numFmtId="0" fontId="0" fillId="6" borderId="0" xfId="0" applyFont="1" applyFill="1" applyAlignment="1">
      <alignment vertical="center"/>
    </xf>
    <xf numFmtId="0" fontId="0" fillId="6" borderId="6" xfId="0" applyFont="1" applyFill="1" applyBorder="1" applyAlignment="1">
      <alignment vertical="center"/>
    </xf>
    <xf numFmtId="0" fontId="0" fillId="6" borderId="7" xfId="0" applyFont="1" applyFill="1" applyBorder="1" applyAlignment="1">
      <alignment vertical="center"/>
    </xf>
    <xf numFmtId="0" fontId="0" fillId="6" borderId="0" xfId="0" applyFont="1" applyFill="1" applyBorder="1" applyAlignment="1">
      <alignment vertical="center"/>
    </xf>
    <xf numFmtId="0" fontId="2" fillId="6" borderId="0" xfId="0" applyFont="1" applyFill="1" applyBorder="1" applyAlignment="1">
      <alignment vertical="center"/>
    </xf>
    <xf numFmtId="164" fontId="2" fillId="6" borderId="0" xfId="1" applyNumberFormat="1" applyFont="1" applyFill="1" applyBorder="1" applyAlignment="1">
      <alignment horizontal="right" vertical="center"/>
    </xf>
    <xf numFmtId="164" fontId="2" fillId="6" borderId="0" xfId="0" applyNumberFormat="1" applyFont="1" applyFill="1" applyBorder="1" applyAlignment="1">
      <alignment vertical="center"/>
    </xf>
    <xf numFmtId="0" fontId="0" fillId="6" borderId="0" xfId="0" applyFont="1" applyFill="1" applyBorder="1" applyAlignment="1">
      <alignment horizontal="left" vertical="center" indent="1"/>
    </xf>
    <xf numFmtId="164" fontId="0" fillId="6" borderId="0" xfId="1" applyNumberFormat="1" applyFont="1" applyFill="1" applyBorder="1" applyAlignment="1">
      <alignment horizontal="right" vertical="center"/>
    </xf>
    <xf numFmtId="164" fontId="0" fillId="6" borderId="0" xfId="0" applyNumberFormat="1" applyFont="1" applyFill="1" applyBorder="1" applyAlignment="1">
      <alignment horizontal="right" vertical="center"/>
    </xf>
    <xf numFmtId="0" fontId="0" fillId="6" borderId="8" xfId="0" applyFont="1" applyFill="1" applyBorder="1" applyAlignment="1">
      <alignment vertical="center"/>
    </xf>
    <xf numFmtId="0" fontId="0" fillId="6" borderId="9" xfId="0" applyFont="1" applyFill="1" applyBorder="1" applyAlignment="1">
      <alignment vertical="center"/>
    </xf>
    <xf numFmtId="0" fontId="0" fillId="6" borderId="10" xfId="0" applyFont="1" applyFill="1" applyBorder="1" applyAlignment="1">
      <alignment vertical="center"/>
    </xf>
    <xf numFmtId="0" fontId="2" fillId="2" borderId="0" xfId="0" applyFont="1" applyFill="1" applyBorder="1" applyAlignment="1">
      <alignment vertical="center"/>
    </xf>
    <xf numFmtId="166" fontId="2" fillId="2" borderId="0" xfId="0" applyNumberFormat="1" applyFont="1" applyFill="1" applyBorder="1" applyAlignment="1">
      <alignment horizontal="right" vertical="center" indent="2"/>
    </xf>
    <xf numFmtId="165" fontId="2" fillId="2" borderId="0" xfId="0" applyNumberFormat="1" applyFont="1" applyFill="1" applyBorder="1" applyAlignment="1">
      <alignment vertical="center"/>
    </xf>
    <xf numFmtId="9" fontId="2" fillId="2" borderId="0" xfId="2" applyFont="1" applyFill="1" applyBorder="1" applyAlignment="1">
      <alignment horizontal="right" vertical="center" indent="2"/>
    </xf>
    <xf numFmtId="164" fontId="2" fillId="2" borderId="0" xfId="0" applyNumberFormat="1" applyFont="1" applyFill="1" applyBorder="1" applyAlignment="1">
      <alignment horizontal="right" vertical="center"/>
    </xf>
    <xf numFmtId="164" fontId="2" fillId="3" borderId="0" xfId="1" applyNumberFormat="1" applyFont="1" applyFill="1" applyAlignment="1">
      <alignment vertical="center"/>
    </xf>
    <xf numFmtId="0" fontId="0" fillId="0" borderId="0" xfId="0" applyFont="1" applyAlignment="1">
      <alignment horizontal="left" vertical="center" wrapText="1"/>
    </xf>
    <xf numFmtId="0" fontId="2" fillId="2" borderId="0" xfId="0" applyFont="1" applyFill="1" applyBorder="1" applyAlignment="1">
      <alignment horizontal="left" vertical="center" indent="1"/>
    </xf>
    <xf numFmtId="0" fontId="2" fillId="3" borderId="0" xfId="0" applyFont="1" applyFill="1" applyBorder="1" applyAlignment="1">
      <alignment horizontal="left" vertical="center" indent="1"/>
    </xf>
    <xf numFmtId="164" fontId="0" fillId="0" borderId="0" xfId="1" applyNumberFormat="1" applyFont="1" applyBorder="1" applyAlignment="1">
      <alignment vertical="center"/>
    </xf>
    <xf numFmtId="41" fontId="0" fillId="0" borderId="0" xfId="1" applyNumberFormat="1" applyFont="1" applyFill="1" applyBorder="1" applyAlignment="1">
      <alignment horizontal="right" vertical="center"/>
    </xf>
    <xf numFmtId="0" fontId="0" fillId="0" borderId="2" xfId="0" applyFont="1" applyFill="1" applyBorder="1" applyAlignment="1">
      <alignment vertical="center"/>
    </xf>
    <xf numFmtId="41" fontId="0" fillId="0" borderId="2" xfId="1" applyNumberFormat="1" applyFont="1" applyFill="1" applyBorder="1" applyAlignment="1">
      <alignment horizontal="right" vertical="center"/>
    </xf>
    <xf numFmtId="164" fontId="0" fillId="0" borderId="0" xfId="1" applyNumberFormat="1" applyFont="1" applyFill="1" applyAlignment="1">
      <alignment horizontal="right" vertical="center"/>
    </xf>
    <xf numFmtId="167" fontId="0" fillId="0" borderId="0" xfId="1" applyNumberFormat="1" applyFont="1" applyFill="1" applyAlignment="1">
      <alignment horizontal="right" vertical="center"/>
    </xf>
    <xf numFmtId="167" fontId="0" fillId="0" borderId="1" xfId="1" applyNumberFormat="1" applyFont="1" applyFill="1" applyBorder="1" applyAlignment="1">
      <alignment horizontal="right" vertical="center"/>
    </xf>
    <xf numFmtId="0" fontId="0" fillId="0" borderId="0" xfId="0" applyFont="1" applyBorder="1" applyAlignment="1">
      <alignment horizontal="center" vertical="center"/>
    </xf>
    <xf numFmtId="0" fontId="4" fillId="0" borderId="0" xfId="0" applyFont="1" applyAlignment="1">
      <alignment vertical="center"/>
    </xf>
    <xf numFmtId="43" fontId="0" fillId="7" borderId="0" xfId="1" applyNumberFormat="1" applyFont="1" applyFill="1" applyBorder="1" applyAlignment="1">
      <alignment vertical="center"/>
    </xf>
    <xf numFmtId="0" fontId="2" fillId="3" borderId="0" xfId="0" applyFont="1" applyFill="1" applyBorder="1" applyAlignment="1">
      <alignment vertical="center"/>
    </xf>
    <xf numFmtId="0" fontId="0" fillId="0" borderId="0" xfId="0" applyFont="1" applyBorder="1" applyAlignment="1">
      <alignment vertical="center"/>
    </xf>
    <xf numFmtId="164" fontId="0" fillId="0" borderId="0" xfId="1" applyNumberFormat="1" applyFont="1" applyFill="1" applyBorder="1" applyAlignment="1">
      <alignment vertical="center"/>
    </xf>
    <xf numFmtId="164" fontId="2" fillId="0" borderId="0" xfId="1" applyNumberFormat="1" applyFont="1" applyFill="1" applyAlignment="1">
      <alignment horizontal="right" vertical="center"/>
    </xf>
    <xf numFmtId="0" fontId="0" fillId="0" borderId="0" xfId="0" applyFont="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0" fillId="3" borderId="0" xfId="0" applyFont="1" applyFill="1" applyBorder="1" applyAlignment="1">
      <alignment vertical="center"/>
    </xf>
    <xf numFmtId="164" fontId="2" fillId="3" borderId="0" xfId="1" applyNumberFormat="1" applyFont="1" applyFill="1" applyBorder="1" applyAlignment="1">
      <alignment vertical="center"/>
    </xf>
    <xf numFmtId="9" fontId="0" fillId="7" borderId="0" xfId="2" applyFont="1" applyFill="1" applyAlignment="1">
      <alignment horizontal="center" vertical="center"/>
    </xf>
    <xf numFmtId="0" fontId="3" fillId="6" borderId="0" xfId="0" applyFont="1" applyFill="1" applyBorder="1" applyAlignment="1">
      <alignment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164" fontId="2" fillId="5" borderId="1" xfId="1" applyNumberFormat="1" applyFont="1" applyFill="1" applyBorder="1" applyAlignment="1">
      <alignment horizontal="right" vertical="center"/>
    </xf>
    <xf numFmtId="0" fontId="2" fillId="5" borderId="0" xfId="0" applyFont="1" applyFill="1" applyBorder="1" applyAlignment="1">
      <alignment vertical="center"/>
    </xf>
    <xf numFmtId="0" fontId="0" fillId="5" borderId="0" xfId="0" applyFont="1" applyFill="1" applyBorder="1" applyAlignment="1">
      <alignment vertical="center"/>
    </xf>
    <xf numFmtId="0" fontId="0" fillId="6" borderId="0" xfId="0" applyFont="1" applyFill="1" applyBorder="1" applyAlignment="1">
      <alignment horizontal="center" vertical="center"/>
    </xf>
    <xf numFmtId="0" fontId="0" fillId="6" borderId="1" xfId="0" applyFont="1" applyFill="1" applyBorder="1" applyAlignment="1">
      <alignment vertical="center"/>
    </xf>
    <xf numFmtId="0" fontId="0" fillId="6" borderId="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2" xfId="0" applyFont="1" applyFill="1" applyBorder="1" applyAlignment="1">
      <alignment vertical="center"/>
    </xf>
    <xf numFmtId="0" fontId="0" fillId="6" borderId="11" xfId="0" applyFont="1" applyFill="1" applyBorder="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164" fontId="2" fillId="0" borderId="0" xfId="0" applyNumberFormat="1" applyFont="1" applyAlignment="1">
      <alignment vertical="center"/>
    </xf>
    <xf numFmtId="43" fontId="0" fillId="7" borderId="0" xfId="1" applyNumberFormat="1" applyFont="1" applyFill="1" applyAlignment="1">
      <alignment vertical="center"/>
    </xf>
    <xf numFmtId="0" fontId="2" fillId="6" borderId="0" xfId="0" applyFont="1" applyFill="1" applyBorder="1" applyAlignment="1">
      <alignment horizontal="left" vertical="center" indent="1"/>
    </xf>
    <xf numFmtId="166" fontId="2" fillId="6" borderId="0" xfId="0" applyNumberFormat="1" applyFont="1" applyFill="1" applyBorder="1" applyAlignment="1">
      <alignment horizontal="right" vertical="center" indent="2"/>
    </xf>
    <xf numFmtId="165" fontId="2" fillId="6" borderId="0" xfId="0" applyNumberFormat="1" applyFont="1" applyFill="1" applyBorder="1" applyAlignment="1">
      <alignment vertical="center"/>
    </xf>
    <xf numFmtId="9" fontId="2" fillId="6" borderId="0" xfId="2" applyFont="1" applyFill="1" applyBorder="1" applyAlignment="1">
      <alignment horizontal="right" vertical="center" indent="2"/>
    </xf>
    <xf numFmtId="164" fontId="2" fillId="6" borderId="0" xfId="0" applyNumberFormat="1" applyFont="1" applyFill="1" applyBorder="1" applyAlignment="1">
      <alignment horizontal="right" vertical="center"/>
    </xf>
    <xf numFmtId="164" fontId="0" fillId="7" borderId="0" xfId="1" applyNumberFormat="1" applyFont="1" applyFill="1" applyAlignment="1">
      <alignment vertical="center"/>
    </xf>
    <xf numFmtId="0" fontId="0" fillId="9" borderId="0" xfId="0" applyFont="1" applyFill="1" applyAlignment="1">
      <alignment vertical="center"/>
    </xf>
    <xf numFmtId="0" fontId="2" fillId="9" borderId="0" xfId="0" applyFont="1" applyFill="1" applyAlignment="1">
      <alignment vertical="center"/>
    </xf>
    <xf numFmtId="0" fontId="2" fillId="0" borderId="1" xfId="0" applyFont="1" applyBorder="1" applyAlignment="1">
      <alignment vertical="top" wrapText="1"/>
    </xf>
    <xf numFmtId="0" fontId="2" fillId="7" borderId="1" xfId="0" applyFont="1" applyFill="1" applyBorder="1" applyAlignment="1">
      <alignment horizontal="right" vertical="top" wrapText="1"/>
    </xf>
    <xf numFmtId="0" fontId="2" fillId="0" borderId="1" xfId="0" applyFont="1" applyBorder="1" applyAlignment="1">
      <alignment horizontal="right" vertical="top" wrapText="1"/>
    </xf>
    <xf numFmtId="0" fontId="0" fillId="0" borderId="0" xfId="0" applyFont="1" applyAlignment="1">
      <alignment vertical="top" wrapText="1"/>
    </xf>
    <xf numFmtId="164" fontId="0" fillId="7" borderId="1" xfId="1" applyNumberFormat="1" applyFont="1" applyFill="1" applyBorder="1" applyAlignment="1">
      <alignment vertical="center"/>
    </xf>
    <xf numFmtId="0" fontId="2" fillId="9" borderId="1" xfId="0" applyFont="1" applyFill="1" applyBorder="1" applyAlignment="1">
      <alignment horizontal="right" vertical="top" wrapText="1"/>
    </xf>
    <xf numFmtId="0" fontId="2" fillId="0" borderId="1" xfId="0" applyFont="1" applyFill="1" applyBorder="1" applyAlignment="1">
      <alignment horizontal="right" vertical="top" wrapText="1"/>
    </xf>
    <xf numFmtId="164" fontId="5" fillId="11" borderId="0" xfId="1" applyNumberFormat="1" applyFont="1" applyFill="1" applyAlignment="1">
      <alignment vertical="center"/>
    </xf>
    <xf numFmtId="0" fontId="5" fillId="11" borderId="0" xfId="0" applyFont="1" applyFill="1" applyAlignment="1">
      <alignment horizontal="center" vertical="center"/>
    </xf>
    <xf numFmtId="0" fontId="5" fillId="11" borderId="1" xfId="0" applyFont="1" applyFill="1" applyBorder="1" applyAlignment="1">
      <alignment horizontal="right" vertical="top" wrapText="1"/>
    </xf>
    <xf numFmtId="43" fontId="0" fillId="9" borderId="0" xfId="1" applyNumberFormat="1" applyFont="1" applyFill="1" applyAlignment="1">
      <alignment vertical="center"/>
    </xf>
    <xf numFmtId="9" fontId="0" fillId="9" borderId="0" xfId="2" applyFont="1" applyFill="1" applyBorder="1" applyAlignment="1">
      <alignment horizontal="right" vertical="center"/>
    </xf>
    <xf numFmtId="9" fontId="0" fillId="9" borderId="0" xfId="2" applyFont="1" applyFill="1" applyBorder="1" applyAlignment="1">
      <alignment horizontal="center" vertical="center"/>
    </xf>
    <xf numFmtId="0" fontId="0" fillId="0" borderId="0" xfId="0" applyFont="1" applyFill="1" applyAlignment="1">
      <alignment horizontal="right" vertical="center"/>
    </xf>
    <xf numFmtId="0" fontId="0" fillId="0" borderId="1" xfId="0" applyFont="1" applyFill="1" applyBorder="1" applyAlignment="1">
      <alignment horizontal="right" vertical="center"/>
    </xf>
    <xf numFmtId="0" fontId="0" fillId="0" borderId="0" xfId="0" applyFont="1" applyAlignment="1">
      <alignment horizontal="right" vertical="center"/>
    </xf>
    <xf numFmtId="0" fontId="0" fillId="0" borderId="0" xfId="0" applyAlignment="1">
      <alignment vertical="center"/>
    </xf>
    <xf numFmtId="0" fontId="2" fillId="7" borderId="0" xfId="0" applyFont="1" applyFill="1" applyAlignment="1">
      <alignment vertical="center"/>
    </xf>
    <xf numFmtId="0" fontId="0" fillId="7" borderId="0" xfId="0" applyFont="1" applyFill="1" applyAlignment="1">
      <alignment vertical="center"/>
    </xf>
    <xf numFmtId="0" fontId="0" fillId="11" borderId="0" xfId="0" applyFont="1" applyFill="1" applyAlignment="1">
      <alignment vertical="center"/>
    </xf>
    <xf numFmtId="0" fontId="0" fillId="0" borderId="0" xfId="0" applyAlignment="1">
      <alignment vertical="center" wrapText="1"/>
    </xf>
    <xf numFmtId="0" fontId="2" fillId="8" borderId="13" xfId="0" applyFont="1" applyFill="1" applyBorder="1" applyAlignment="1">
      <alignment horizontal="left" vertical="top" wrapText="1"/>
    </xf>
    <xf numFmtId="0" fontId="2" fillId="8" borderId="14"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8" borderId="1" xfId="0" applyFont="1" applyFill="1" applyBorder="1" applyAlignment="1">
      <alignment horizontal="right" vertical="top" wrapText="1"/>
    </xf>
    <xf numFmtId="0" fontId="0" fillId="6" borderId="1" xfId="0" applyFill="1" applyBorder="1" applyAlignment="1">
      <alignment vertical="center"/>
    </xf>
    <xf numFmtId="0" fontId="0" fillId="6" borderId="14" xfId="0" applyFill="1" applyBorder="1" applyAlignment="1">
      <alignment vertical="center"/>
    </xf>
    <xf numFmtId="0" fontId="0" fillId="6" borderId="0" xfId="0" applyFill="1" applyBorder="1" applyAlignment="1">
      <alignment vertical="center"/>
    </xf>
    <xf numFmtId="0" fontId="5" fillId="12" borderId="13" xfId="0" applyFont="1" applyFill="1" applyBorder="1" applyAlignment="1">
      <alignment vertical="center"/>
    </xf>
    <xf numFmtId="0" fontId="5" fillId="12" borderId="14" xfId="0" applyFont="1" applyFill="1" applyBorder="1" applyAlignment="1">
      <alignment vertical="center"/>
    </xf>
    <xf numFmtId="0" fontId="6" fillId="12" borderId="14" xfId="0" applyFont="1" applyFill="1" applyBorder="1" applyAlignment="1">
      <alignment vertical="center"/>
    </xf>
    <xf numFmtId="0" fontId="6" fillId="12" borderId="15" xfId="0" applyFont="1" applyFill="1" applyBorder="1" applyAlignment="1">
      <alignment vertical="center"/>
    </xf>
    <xf numFmtId="0" fontId="0" fillId="6" borderId="17" xfId="0" applyFill="1" applyBorder="1" applyAlignment="1">
      <alignment horizontal="right" vertical="center"/>
    </xf>
    <xf numFmtId="164" fontId="0" fillId="6" borderId="1" xfId="1" applyNumberFormat="1" applyFont="1" applyFill="1" applyBorder="1" applyAlignment="1">
      <alignment horizontal="right" vertical="center"/>
    </xf>
    <xf numFmtId="0" fontId="0" fillId="6" borderId="19" xfId="0" applyFill="1" applyBorder="1" applyAlignment="1">
      <alignment horizontal="right" vertical="center"/>
    </xf>
    <xf numFmtId="0" fontId="5" fillId="12" borderId="15" xfId="0" applyFont="1" applyFill="1" applyBorder="1" applyAlignment="1">
      <alignment vertical="center"/>
    </xf>
    <xf numFmtId="0" fontId="2" fillId="8" borderId="18" xfId="0" applyFont="1" applyFill="1" applyBorder="1" applyAlignment="1">
      <alignment horizontal="left" vertical="top" wrapText="1"/>
    </xf>
    <xf numFmtId="0" fontId="2" fillId="8" borderId="19" xfId="0" applyFont="1" applyFill="1" applyBorder="1" applyAlignment="1">
      <alignment horizontal="right" vertical="top" wrapText="1"/>
    </xf>
    <xf numFmtId="0" fontId="0" fillId="6" borderId="17" xfId="0" applyFill="1" applyBorder="1" applyAlignment="1">
      <alignment vertical="center"/>
    </xf>
    <xf numFmtId="0" fontId="0" fillId="6" borderId="19" xfId="0" applyFill="1" applyBorder="1" applyAlignment="1">
      <alignment vertical="center"/>
    </xf>
    <xf numFmtId="0" fontId="0" fillId="6" borderId="15" xfId="0" applyFill="1" applyBorder="1" applyAlignment="1">
      <alignment vertical="center"/>
    </xf>
    <xf numFmtId="168" fontId="0" fillId="0" borderId="0" xfId="1" applyNumberFormat="1" applyFont="1" applyFill="1" applyAlignment="1">
      <alignment horizontal="right" vertical="center" indent="1"/>
    </xf>
    <xf numFmtId="168" fontId="0" fillId="0" borderId="1" xfId="1" applyNumberFormat="1" applyFont="1" applyFill="1" applyBorder="1" applyAlignment="1">
      <alignment horizontal="right" vertical="center" indent="1"/>
    </xf>
    <xf numFmtId="0" fontId="0" fillId="6" borderId="16" xfId="0" applyFill="1" applyBorder="1" applyAlignment="1">
      <alignment vertical="center"/>
    </xf>
    <xf numFmtId="169" fontId="0" fillId="6" borderId="17" xfId="0" applyNumberFormat="1" applyFill="1" applyBorder="1" applyAlignment="1">
      <alignment vertical="center"/>
    </xf>
    <xf numFmtId="0" fontId="0" fillId="6" borderId="16" xfId="0" applyFont="1" applyFill="1" applyBorder="1" applyAlignment="1">
      <alignment vertical="center"/>
    </xf>
    <xf numFmtId="9" fontId="0" fillId="6" borderId="17" xfId="2" applyFont="1" applyFill="1" applyBorder="1" applyAlignment="1">
      <alignment vertical="center"/>
    </xf>
    <xf numFmtId="0" fontId="0" fillId="6" borderId="18" xfId="0" applyFont="1" applyFill="1" applyBorder="1" applyAlignment="1">
      <alignment vertical="center"/>
    </xf>
    <xf numFmtId="9" fontId="0" fillId="6" borderId="19" xfId="2" applyFont="1" applyFill="1" applyBorder="1" applyAlignment="1">
      <alignment vertical="center"/>
    </xf>
    <xf numFmtId="170" fontId="0" fillId="6" borderId="17" xfId="0" applyNumberFormat="1" applyFill="1" applyBorder="1" applyAlignment="1">
      <alignment vertical="center"/>
    </xf>
    <xf numFmtId="171" fontId="0" fillId="6" borderId="19" xfId="2" applyNumberFormat="1" applyFont="1" applyFill="1" applyBorder="1" applyAlignment="1">
      <alignment vertical="center"/>
    </xf>
    <xf numFmtId="0" fontId="0" fillId="0" borderId="0" xfId="0" applyFill="1" applyAlignment="1">
      <alignment vertical="center"/>
    </xf>
    <xf numFmtId="0" fontId="0" fillId="6" borderId="20" xfId="0" applyFill="1" applyBorder="1" applyAlignment="1">
      <alignment vertical="center"/>
    </xf>
    <xf numFmtId="0" fontId="0" fillId="6" borderId="2" xfId="0" applyFill="1" applyBorder="1" applyAlignment="1">
      <alignment vertical="center"/>
    </xf>
    <xf numFmtId="9" fontId="0" fillId="0" borderId="21" xfId="2" applyFont="1" applyFill="1" applyBorder="1" applyAlignment="1">
      <alignment horizontal="right" vertical="center"/>
    </xf>
    <xf numFmtId="9" fontId="0" fillId="6" borderId="21" xfId="2" applyFont="1" applyFill="1" applyBorder="1" applyAlignment="1">
      <alignment horizontal="right" vertical="center"/>
    </xf>
    <xf numFmtId="0" fontId="5" fillId="12" borderId="20" xfId="0" applyFont="1" applyFill="1" applyBorder="1" applyAlignment="1">
      <alignment vertical="center"/>
    </xf>
    <xf numFmtId="0" fontId="5" fillId="12" borderId="2" xfId="0" applyFont="1" applyFill="1" applyBorder="1" applyAlignment="1">
      <alignment vertical="center"/>
    </xf>
    <xf numFmtId="0" fontId="2" fillId="8" borderId="14" xfId="0" applyFont="1" applyFill="1" applyBorder="1" applyAlignment="1">
      <alignment horizontal="center" vertical="top" wrapText="1"/>
    </xf>
    <xf numFmtId="0" fontId="2" fillId="8" borderId="15" xfId="0" applyFont="1" applyFill="1" applyBorder="1" applyAlignment="1">
      <alignment horizontal="center" vertical="top" wrapText="1"/>
    </xf>
    <xf numFmtId="0" fontId="5" fillId="12" borderId="21" xfId="0" applyFont="1" applyFill="1" applyBorder="1" applyAlignment="1">
      <alignment vertical="center"/>
    </xf>
    <xf numFmtId="168" fontId="0" fillId="6" borderId="0" xfId="0" applyNumberFormat="1" applyFill="1" applyBorder="1" applyAlignment="1">
      <alignment horizontal="center" vertical="center"/>
    </xf>
    <xf numFmtId="168" fontId="0" fillId="6" borderId="17" xfId="0" applyNumberFormat="1" applyFill="1" applyBorder="1" applyAlignment="1">
      <alignment horizontal="center" vertical="center"/>
    </xf>
    <xf numFmtId="168" fontId="0" fillId="6" borderId="1" xfId="0" applyNumberFormat="1" applyFill="1" applyBorder="1" applyAlignment="1">
      <alignment horizontal="center" vertical="center"/>
    </xf>
    <xf numFmtId="168" fontId="0" fillId="6" borderId="19" xfId="0" applyNumberFormat="1" applyFill="1" applyBorder="1" applyAlignment="1">
      <alignment horizontal="center" vertical="center"/>
    </xf>
    <xf numFmtId="168" fontId="0" fillId="6" borderId="14" xfId="0" applyNumberFormat="1" applyFill="1" applyBorder="1" applyAlignment="1">
      <alignment horizontal="center" vertical="center"/>
    </xf>
    <xf numFmtId="168" fontId="0" fillId="6" borderId="15" xfId="0" applyNumberFormat="1" applyFill="1" applyBorder="1" applyAlignment="1">
      <alignment horizontal="center" vertical="center"/>
    </xf>
    <xf numFmtId="9" fontId="0" fillId="0" borderId="0" xfId="2" applyFont="1" applyFill="1" applyAlignment="1">
      <alignment horizontal="right" vertical="center"/>
    </xf>
    <xf numFmtId="9" fontId="0" fillId="0" borderId="1" xfId="2" applyFont="1" applyFill="1" applyBorder="1" applyAlignment="1">
      <alignment horizontal="right" vertical="center"/>
    </xf>
    <xf numFmtId="9" fontId="0" fillId="6" borderId="0" xfId="2" applyFont="1" applyFill="1" applyBorder="1" applyAlignment="1">
      <alignment horizontal="center" vertical="center"/>
    </xf>
    <xf numFmtId="9" fontId="0" fillId="6" borderId="17" xfId="2" applyFont="1" applyFill="1" applyBorder="1" applyAlignment="1">
      <alignment horizontal="center" vertical="center"/>
    </xf>
    <xf numFmtId="9" fontId="0" fillId="6" borderId="1" xfId="2" applyFont="1" applyFill="1" applyBorder="1" applyAlignment="1">
      <alignment horizontal="center" vertical="center"/>
    </xf>
    <xf numFmtId="9" fontId="0" fillId="6" borderId="19" xfId="2" applyFont="1" applyFill="1" applyBorder="1" applyAlignment="1">
      <alignment horizontal="center" vertical="center"/>
    </xf>
    <xf numFmtId="9" fontId="0" fillId="6" borderId="14" xfId="2" applyFont="1" applyFill="1" applyBorder="1" applyAlignment="1">
      <alignment horizontal="center" vertical="center"/>
    </xf>
    <xf numFmtId="9" fontId="0" fillId="6" borderId="15" xfId="2" applyFont="1" applyFill="1" applyBorder="1" applyAlignment="1">
      <alignment horizontal="center" vertical="center"/>
    </xf>
    <xf numFmtId="0" fontId="0" fillId="6" borderId="0" xfId="0" applyFill="1" applyBorder="1" applyAlignment="1">
      <alignment vertical="center"/>
    </xf>
    <xf numFmtId="0" fontId="0" fillId="6" borderId="1" xfId="0" applyFill="1" applyBorder="1" applyAlignment="1">
      <alignment vertical="center"/>
    </xf>
    <xf numFmtId="0" fontId="9" fillId="13" borderId="38" xfId="0" applyNumberFormat="1" applyFont="1" applyFill="1" applyBorder="1" applyAlignment="1" applyProtection="1">
      <alignment horizontal="center" vertical="center"/>
      <protection locked="0"/>
    </xf>
    <xf numFmtId="0" fontId="9" fillId="13" borderId="42" xfId="0" applyNumberFormat="1" applyFont="1" applyFill="1" applyBorder="1" applyAlignment="1" applyProtection="1">
      <alignment horizontal="center" vertical="center"/>
      <protection locked="0"/>
    </xf>
    <xf numFmtId="0" fontId="5" fillId="15" borderId="0" xfId="0" applyNumberFormat="1" applyFont="1" applyFill="1" applyBorder="1" applyAlignment="1" applyProtection="1">
      <alignment vertical="center"/>
    </xf>
    <xf numFmtId="0" fontId="0" fillId="6" borderId="0" xfId="0" applyNumberFormat="1" applyFont="1" applyFill="1" applyAlignment="1" applyProtection="1">
      <alignment vertical="center"/>
    </xf>
    <xf numFmtId="0" fontId="5" fillId="11" borderId="0" xfId="0" applyNumberFormat="1" applyFont="1" applyFill="1" applyBorder="1" applyAlignment="1" applyProtection="1">
      <alignment vertical="center"/>
    </xf>
    <xf numFmtId="0" fontId="5" fillId="10" borderId="30" xfId="0" applyNumberFormat="1" applyFont="1" applyFill="1" applyBorder="1" applyAlignment="1" applyProtection="1">
      <alignment vertical="center"/>
    </xf>
    <xf numFmtId="0" fontId="5" fillId="10" borderId="32" xfId="0" applyNumberFormat="1" applyFont="1" applyFill="1" applyBorder="1" applyAlignment="1" applyProtection="1">
      <alignment vertical="center"/>
    </xf>
    <xf numFmtId="0" fontId="5" fillId="11" borderId="22" xfId="0" applyNumberFormat="1" applyFont="1" applyFill="1" applyBorder="1" applyAlignment="1" applyProtection="1">
      <alignment vertical="center"/>
    </xf>
    <xf numFmtId="0" fontId="5" fillId="11" borderId="24" xfId="0" applyNumberFormat="1" applyFont="1" applyFill="1" applyBorder="1" applyAlignment="1" applyProtection="1">
      <alignment vertical="center"/>
    </xf>
    <xf numFmtId="0" fontId="5" fillId="10" borderId="33" xfId="0" applyNumberFormat="1" applyFont="1" applyFill="1" applyBorder="1" applyAlignment="1" applyProtection="1">
      <alignment vertical="center"/>
    </xf>
    <xf numFmtId="0" fontId="5" fillId="10" borderId="34" xfId="0" applyNumberFormat="1" applyFont="1" applyFill="1" applyBorder="1" applyAlignment="1" applyProtection="1">
      <alignment vertical="center"/>
    </xf>
    <xf numFmtId="0" fontId="5" fillId="11" borderId="25" xfId="0" applyNumberFormat="1" applyFont="1" applyFill="1" applyBorder="1" applyAlignment="1" applyProtection="1">
      <alignment vertical="center"/>
    </xf>
    <xf numFmtId="0" fontId="5" fillId="11" borderId="26" xfId="0" applyNumberFormat="1" applyFont="1" applyFill="1" applyBorder="1" applyAlignment="1" applyProtection="1">
      <alignment vertical="center"/>
    </xf>
    <xf numFmtId="0" fontId="5" fillId="11" borderId="27" xfId="0" applyNumberFormat="1" applyFont="1" applyFill="1" applyBorder="1" applyAlignment="1" applyProtection="1">
      <alignment vertical="center"/>
    </xf>
    <xf numFmtId="0" fontId="5" fillId="11" borderId="29" xfId="0" applyNumberFormat="1" applyFont="1" applyFill="1" applyBorder="1" applyAlignment="1" applyProtection="1">
      <alignment vertical="center"/>
    </xf>
    <xf numFmtId="0" fontId="9" fillId="6" borderId="33" xfId="0" applyNumberFormat="1" applyFont="1" applyFill="1" applyBorder="1" applyAlignment="1" applyProtection="1">
      <alignment vertical="center"/>
    </xf>
    <xf numFmtId="0" fontId="9" fillId="6" borderId="0" xfId="0" applyNumberFormat="1" applyFont="1" applyFill="1" applyBorder="1" applyAlignment="1" applyProtection="1">
      <alignment vertical="center"/>
    </xf>
    <xf numFmtId="0" fontId="9" fillId="6" borderId="34" xfId="0" applyNumberFormat="1" applyFont="1" applyFill="1" applyBorder="1" applyAlignment="1" applyProtection="1">
      <alignment vertical="center"/>
    </xf>
    <xf numFmtId="0" fontId="0" fillId="6" borderId="0" xfId="0" applyNumberFormat="1" applyFont="1" applyFill="1" applyBorder="1" applyAlignment="1" applyProtection="1">
      <alignment vertical="center"/>
    </xf>
    <xf numFmtId="0" fontId="15" fillId="6" borderId="0" xfId="0" applyNumberFormat="1" applyFont="1" applyFill="1" applyBorder="1" applyAlignment="1" applyProtection="1">
      <alignment vertical="top" wrapText="1"/>
    </xf>
    <xf numFmtId="0" fontId="9" fillId="6" borderId="35" xfId="0" applyNumberFormat="1" applyFont="1" applyFill="1" applyBorder="1" applyAlignment="1" applyProtection="1">
      <alignment vertical="center"/>
    </xf>
    <xf numFmtId="0" fontId="9" fillId="6" borderId="36" xfId="0" applyNumberFormat="1" applyFont="1" applyFill="1" applyBorder="1" applyAlignment="1" applyProtection="1">
      <alignment vertical="center"/>
    </xf>
    <xf numFmtId="0" fontId="9" fillId="6" borderId="36" xfId="0" applyNumberFormat="1" applyFont="1" applyFill="1" applyBorder="1" applyAlignment="1" applyProtection="1">
      <alignment horizontal="right" vertical="center"/>
    </xf>
    <xf numFmtId="0" fontId="9" fillId="6" borderId="37" xfId="0" applyNumberFormat="1" applyFont="1" applyFill="1" applyBorder="1" applyAlignment="1" applyProtection="1">
      <alignment vertical="center"/>
    </xf>
    <xf numFmtId="0" fontId="15" fillId="6" borderId="0" xfId="0" applyNumberFormat="1" applyFont="1" applyFill="1" applyBorder="1" applyAlignment="1" applyProtection="1">
      <alignment vertical="center"/>
    </xf>
    <xf numFmtId="0" fontId="9" fillId="6" borderId="0"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right" vertical="center"/>
    </xf>
    <xf numFmtId="0" fontId="9" fillId="6" borderId="0" xfId="0" applyNumberFormat="1" applyFont="1" applyFill="1" applyAlignment="1" applyProtection="1">
      <alignment vertical="center"/>
    </xf>
    <xf numFmtId="0" fontId="9" fillId="6" borderId="33" xfId="0" applyNumberFormat="1" applyFont="1" applyFill="1" applyBorder="1" applyAlignment="1" applyProtection="1">
      <alignment horizontal="left" textRotation="90"/>
    </xf>
    <xf numFmtId="0" fontId="9" fillId="6" borderId="0" xfId="0" applyNumberFormat="1" applyFont="1" applyFill="1" applyBorder="1" applyAlignment="1" applyProtection="1">
      <alignment horizontal="left" textRotation="90"/>
    </xf>
    <xf numFmtId="0" fontId="9" fillId="6" borderId="43" xfId="0" applyNumberFormat="1" applyFont="1" applyFill="1" applyBorder="1" applyAlignment="1" applyProtection="1">
      <alignment horizontal="center" textRotation="90"/>
    </xf>
    <xf numFmtId="0" fontId="9" fillId="6" borderId="34" xfId="0" applyNumberFormat="1" applyFont="1" applyFill="1" applyBorder="1" applyAlignment="1" applyProtection="1">
      <alignment horizontal="left" textRotation="90"/>
    </xf>
    <xf numFmtId="0" fontId="9" fillId="6" borderId="0" xfId="0" applyNumberFormat="1" applyFont="1" applyFill="1" applyAlignment="1" applyProtection="1">
      <alignment horizontal="left" textRotation="90"/>
    </xf>
    <xf numFmtId="0" fontId="0" fillId="6" borderId="0" xfId="0" applyNumberFormat="1" applyFont="1" applyFill="1" applyAlignment="1" applyProtection="1">
      <alignment horizontal="left" textRotation="90"/>
    </xf>
    <xf numFmtId="0" fontId="10" fillId="6" borderId="0" xfId="0" applyNumberFormat="1" applyFont="1" applyFill="1" applyBorder="1" applyAlignment="1" applyProtection="1">
      <alignment horizontal="left" vertical="top"/>
    </xf>
    <xf numFmtId="0" fontId="9" fillId="6" borderId="42" xfId="0" applyNumberFormat="1" applyFont="1" applyFill="1" applyBorder="1" applyAlignment="1" applyProtection="1">
      <alignment horizontal="left" textRotation="90"/>
    </xf>
    <xf numFmtId="0" fontId="9" fillId="6" borderId="42" xfId="0" applyNumberFormat="1" applyFont="1" applyFill="1" applyBorder="1" applyAlignment="1" applyProtection="1">
      <alignment horizontal="center" vertical="center"/>
    </xf>
    <xf numFmtId="0" fontId="9" fillId="6" borderId="38" xfId="0" applyNumberFormat="1" applyFont="1" applyFill="1" applyBorder="1" applyAlignment="1" applyProtection="1">
      <alignment horizontal="center" vertical="center"/>
    </xf>
    <xf numFmtId="0" fontId="6" fillId="6" borderId="0" xfId="0" applyNumberFormat="1" applyFont="1" applyFill="1" applyBorder="1" applyAlignment="1" applyProtection="1">
      <alignment horizontal="left" vertical="center" wrapText="1"/>
    </xf>
    <xf numFmtId="0" fontId="5" fillId="17" borderId="0" xfId="0" applyNumberFormat="1" applyFont="1" applyFill="1" applyBorder="1" applyAlignment="1" applyProtection="1">
      <alignment vertical="center"/>
    </xf>
    <xf numFmtId="0" fontId="8" fillId="17" borderId="0" xfId="0" applyNumberFormat="1" applyFont="1" applyFill="1" applyBorder="1" applyAlignment="1" applyProtection="1">
      <alignment vertical="center"/>
    </xf>
    <xf numFmtId="0" fontId="5" fillId="17" borderId="44" xfId="0" applyNumberFormat="1" applyFont="1" applyFill="1" applyBorder="1" applyAlignment="1" applyProtection="1">
      <alignment vertical="center"/>
    </xf>
    <xf numFmtId="0" fontId="8" fillId="17" borderId="45" xfId="0" applyNumberFormat="1" applyFont="1" applyFill="1" applyBorder="1" applyAlignment="1" applyProtection="1">
      <alignment vertical="center"/>
    </xf>
    <xf numFmtId="0" fontId="5" fillId="17" borderId="46" xfId="0" applyNumberFormat="1" applyFont="1" applyFill="1" applyBorder="1" applyAlignment="1" applyProtection="1">
      <alignment vertical="center"/>
    </xf>
    <xf numFmtId="0" fontId="5" fillId="17" borderId="47" xfId="0" applyNumberFormat="1" applyFont="1" applyFill="1" applyBorder="1" applyAlignment="1" applyProtection="1">
      <alignment vertical="center"/>
    </xf>
    <xf numFmtId="0" fontId="5" fillId="17" borderId="48" xfId="0" applyNumberFormat="1" applyFont="1" applyFill="1" applyBorder="1" applyAlignment="1" applyProtection="1">
      <alignment vertical="center"/>
    </xf>
    <xf numFmtId="0" fontId="0" fillId="6" borderId="47" xfId="0" applyNumberFormat="1" applyFont="1" applyFill="1" applyBorder="1" applyAlignment="1" applyProtection="1">
      <alignment vertical="center"/>
    </xf>
    <xf numFmtId="0" fontId="0" fillId="6" borderId="48" xfId="0" applyNumberFormat="1" applyFont="1" applyFill="1" applyBorder="1" applyAlignment="1" applyProtection="1">
      <alignment vertical="center"/>
    </xf>
    <xf numFmtId="0" fontId="0" fillId="6" borderId="49" xfId="0" applyNumberFormat="1" applyFont="1" applyFill="1" applyBorder="1" applyAlignment="1" applyProtection="1">
      <alignment vertical="center"/>
    </xf>
    <xf numFmtId="0" fontId="0" fillId="6" borderId="50" xfId="0" applyNumberFormat="1" applyFont="1" applyFill="1" applyBorder="1" applyAlignment="1" applyProtection="1">
      <alignment vertical="center"/>
    </xf>
    <xf numFmtId="0" fontId="0" fillId="6" borderId="50" xfId="0" applyNumberFormat="1" applyFont="1" applyFill="1" applyBorder="1" applyAlignment="1" applyProtection="1">
      <alignment horizontal="right" vertical="center"/>
    </xf>
    <xf numFmtId="0" fontId="0" fillId="6" borderId="51" xfId="0" applyNumberFormat="1" applyFont="1" applyFill="1" applyBorder="1" applyAlignment="1" applyProtection="1">
      <alignment vertical="center"/>
    </xf>
    <xf numFmtId="0" fontId="5" fillId="17" borderId="49" xfId="0" applyNumberFormat="1" applyFont="1" applyFill="1" applyBorder="1" applyAlignment="1" applyProtection="1">
      <alignment vertical="center"/>
    </xf>
    <xf numFmtId="0" fontId="8" fillId="17" borderId="50" xfId="0" applyNumberFormat="1" applyFont="1" applyFill="1" applyBorder="1" applyAlignment="1" applyProtection="1">
      <alignment vertical="center"/>
    </xf>
    <xf numFmtId="0" fontId="5" fillId="17" borderId="51" xfId="0" applyNumberFormat="1" applyFont="1" applyFill="1" applyBorder="1" applyAlignment="1" applyProtection="1">
      <alignment vertical="center"/>
    </xf>
    <xf numFmtId="0" fontId="15" fillId="6" borderId="25" xfId="0" applyNumberFormat="1" applyFont="1" applyFill="1" applyBorder="1" applyAlignment="1" applyProtection="1">
      <alignment vertical="center"/>
    </xf>
    <xf numFmtId="0" fontId="15" fillId="6" borderId="26" xfId="0" applyNumberFormat="1" applyFont="1" applyFill="1" applyBorder="1" applyAlignment="1" applyProtection="1">
      <alignment vertical="center"/>
    </xf>
    <xf numFmtId="0" fontId="15" fillId="6" borderId="27" xfId="0" applyNumberFormat="1" applyFont="1" applyFill="1" applyBorder="1" applyAlignment="1" applyProtection="1">
      <alignment vertical="center"/>
    </xf>
    <xf numFmtId="0" fontId="15" fillId="6" borderId="28" xfId="0" applyNumberFormat="1" applyFont="1" applyFill="1" applyBorder="1" applyAlignment="1" applyProtection="1">
      <alignment vertical="center"/>
    </xf>
    <xf numFmtId="0" fontId="15" fillId="6" borderId="28" xfId="0" applyNumberFormat="1" applyFont="1" applyFill="1" applyBorder="1" applyAlignment="1" applyProtection="1">
      <alignment horizontal="right" vertical="center"/>
    </xf>
    <xf numFmtId="0" fontId="15" fillId="6" borderId="29" xfId="0" applyNumberFormat="1" applyFont="1" applyFill="1" applyBorder="1" applyAlignment="1" applyProtection="1">
      <alignment vertical="center"/>
    </xf>
    <xf numFmtId="0" fontId="20" fillId="6" borderId="0" xfId="0" applyNumberFormat="1" applyFont="1" applyFill="1" applyBorder="1" applyAlignment="1" applyProtection="1">
      <alignment vertical="top" wrapText="1"/>
    </xf>
    <xf numFmtId="0" fontId="20" fillId="6" borderId="0" xfId="0" applyNumberFormat="1" applyFont="1" applyFill="1" applyBorder="1" applyAlignment="1" applyProtection="1">
      <alignment vertical="top"/>
    </xf>
    <xf numFmtId="0" fontId="20" fillId="6" borderId="0" xfId="0" applyNumberFormat="1" applyFont="1" applyFill="1" applyBorder="1" applyAlignment="1" applyProtection="1">
      <alignment vertical="center"/>
    </xf>
    <xf numFmtId="0" fontId="19" fillId="6" borderId="56" xfId="0" applyNumberFormat="1" applyFont="1" applyFill="1" applyBorder="1" applyAlignment="1" applyProtection="1">
      <alignment horizontal="right" vertical="center" indent="1"/>
    </xf>
    <xf numFmtId="0" fontId="15" fillId="6" borderId="59" xfId="0" applyNumberFormat="1" applyFont="1" applyFill="1" applyBorder="1" applyAlignment="1" applyProtection="1">
      <alignment vertical="top" wrapText="1"/>
    </xf>
    <xf numFmtId="0" fontId="15" fillId="6" borderId="59" xfId="0" applyNumberFormat="1" applyFont="1" applyFill="1" applyBorder="1" applyAlignment="1" applyProtection="1">
      <alignment vertical="center"/>
    </xf>
    <xf numFmtId="0" fontId="20" fillId="6" borderId="0" xfId="0" applyNumberFormat="1" applyFont="1" applyFill="1" applyBorder="1" applyAlignment="1" applyProtection="1">
      <alignment horizontal="left" vertical="top" wrapText="1"/>
    </xf>
    <xf numFmtId="0" fontId="22" fillId="6" borderId="0" xfId="0" applyNumberFormat="1" applyFont="1" applyFill="1" applyBorder="1" applyAlignment="1" applyProtection="1">
      <alignment vertical="center"/>
    </xf>
    <xf numFmtId="0" fontId="21" fillId="6" borderId="0" xfId="0" applyNumberFormat="1" applyFont="1" applyFill="1" applyBorder="1" applyAlignment="1" applyProtection="1">
      <alignment horizontal="left" vertical="top" wrapText="1"/>
    </xf>
    <xf numFmtId="0" fontId="21" fillId="6" borderId="0" xfId="0" applyNumberFormat="1" applyFont="1" applyFill="1" applyBorder="1" applyAlignment="1" applyProtection="1">
      <alignment horizontal="left" vertical="top"/>
    </xf>
    <xf numFmtId="0" fontId="21" fillId="6" borderId="0" xfId="0" applyNumberFormat="1" applyFont="1" applyFill="1" applyBorder="1" applyAlignment="1" applyProtection="1">
      <alignment vertical="center"/>
    </xf>
    <xf numFmtId="0" fontId="22" fillId="16" borderId="52" xfId="0" applyNumberFormat="1" applyFont="1" applyFill="1" applyBorder="1" applyAlignment="1" applyProtection="1">
      <alignment horizontal="left" vertical="center" indent="1"/>
    </xf>
    <xf numFmtId="172" fontId="11" fillId="11" borderId="57" xfId="0" applyNumberFormat="1" applyFont="1" applyFill="1" applyBorder="1" applyAlignment="1" applyProtection="1">
      <alignment vertical="center"/>
    </xf>
    <xf numFmtId="0" fontId="19" fillId="6" borderId="0" xfId="0" applyNumberFormat="1" applyFont="1" applyFill="1" applyBorder="1" applyAlignment="1" applyProtection="1">
      <alignment horizontal="center" vertical="center"/>
    </xf>
    <xf numFmtId="0" fontId="19" fillId="6" borderId="59" xfId="0" applyNumberFormat="1" applyFont="1" applyFill="1" applyBorder="1" applyAlignment="1" applyProtection="1">
      <alignment horizontal="center" vertical="center"/>
    </xf>
    <xf numFmtId="173" fontId="19" fillId="14" borderId="56" xfId="2" applyNumberFormat="1" applyFont="1" applyFill="1" applyBorder="1" applyAlignment="1" applyProtection="1">
      <alignment horizontal="center" vertical="center"/>
      <protection locked="0"/>
    </xf>
    <xf numFmtId="0" fontId="6" fillId="6" borderId="0" xfId="0" applyNumberFormat="1" applyFont="1" applyFill="1" applyBorder="1" applyAlignment="1" applyProtection="1">
      <alignment horizontal="right" vertical="top" wrapText="1"/>
    </xf>
    <xf numFmtId="0" fontId="0" fillId="6" borderId="61" xfId="0" applyNumberFormat="1" applyFont="1" applyFill="1" applyBorder="1" applyAlignment="1" applyProtection="1">
      <alignment vertical="center"/>
    </xf>
    <xf numFmtId="0" fontId="0" fillId="6" borderId="62" xfId="0" applyNumberFormat="1" applyFont="1" applyFill="1" applyBorder="1" applyAlignment="1" applyProtection="1">
      <alignment vertical="center"/>
    </xf>
    <xf numFmtId="0" fontId="7" fillId="11" borderId="0" xfId="0" applyFont="1" applyFill="1" applyAlignment="1">
      <alignment horizontal="left" vertical="center"/>
    </xf>
    <xf numFmtId="0" fontId="0" fillId="6" borderId="2" xfId="0" applyFont="1" applyFill="1" applyBorder="1" applyAlignment="1">
      <alignment horizontal="left" vertical="center"/>
    </xf>
    <xf numFmtId="0" fontId="0" fillId="6" borderId="0" xfId="0" applyFont="1" applyFill="1" applyBorder="1" applyAlignment="1">
      <alignment horizontal="left" vertical="center"/>
    </xf>
    <xf numFmtId="0" fontId="0" fillId="6" borderId="11" xfId="0" applyFont="1" applyFill="1" applyBorder="1" applyAlignment="1">
      <alignment horizontal="left" vertical="center"/>
    </xf>
    <xf numFmtId="0" fontId="0" fillId="0" borderId="0" xfId="0" applyFont="1" applyBorder="1" applyAlignment="1">
      <alignment horizontal="left" vertical="center" indent="1"/>
    </xf>
    <xf numFmtId="0" fontId="0" fillId="0" borderId="2" xfId="0" applyFont="1" applyBorder="1" applyAlignment="1">
      <alignment horizontal="left" vertical="center" indent="1"/>
    </xf>
    <xf numFmtId="0" fontId="0" fillId="6" borderId="2"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11" xfId="0" applyFont="1" applyFill="1" applyBorder="1" applyAlignment="1">
      <alignment horizontal="left" vertical="center" wrapText="1"/>
    </xf>
    <xf numFmtId="0" fontId="0" fillId="6" borderId="12" xfId="0" applyFont="1" applyFill="1" applyBorder="1" applyAlignment="1">
      <alignment horizontal="left" vertical="center"/>
    </xf>
    <xf numFmtId="0" fontId="7" fillId="10" borderId="0" xfId="0" applyFont="1" applyFill="1" applyAlignment="1">
      <alignment horizontal="left" vertical="center"/>
    </xf>
    <xf numFmtId="0" fontId="19" fillId="14" borderId="55" xfId="0" applyNumberFormat="1" applyFont="1" applyFill="1" applyBorder="1" applyAlignment="1" applyProtection="1">
      <alignment horizontal="left" vertical="center" indent="1"/>
    </xf>
    <xf numFmtId="0" fontId="19" fillId="14" borderId="56" xfId="0" applyNumberFormat="1" applyFont="1" applyFill="1" applyBorder="1" applyAlignment="1" applyProtection="1">
      <alignment horizontal="left" vertical="center" indent="1"/>
    </xf>
    <xf numFmtId="0" fontId="20" fillId="6" borderId="58" xfId="0" applyNumberFormat="1" applyFont="1" applyFill="1" applyBorder="1" applyAlignment="1" applyProtection="1">
      <alignment horizontal="left" vertical="top" wrapText="1" indent="1"/>
    </xf>
    <xf numFmtId="0" fontId="20" fillId="6" borderId="0" xfId="0" applyNumberFormat="1" applyFont="1" applyFill="1" applyBorder="1" applyAlignment="1" applyProtection="1">
      <alignment horizontal="left" vertical="top" wrapText="1" indent="1"/>
    </xf>
    <xf numFmtId="0" fontId="20" fillId="6" borderId="60" xfId="0" applyNumberFormat="1" applyFont="1" applyFill="1" applyBorder="1" applyAlignment="1" applyProtection="1">
      <alignment horizontal="left" vertical="top" wrapText="1" indent="1"/>
    </xf>
    <xf numFmtId="0" fontId="20" fillId="6" borderId="61" xfId="0" applyNumberFormat="1" applyFont="1" applyFill="1" applyBorder="1" applyAlignment="1" applyProtection="1">
      <alignment horizontal="left" vertical="top" wrapText="1" indent="1"/>
    </xf>
    <xf numFmtId="172" fontId="17" fillId="11" borderId="23" xfId="0" applyNumberFormat="1" applyFont="1" applyFill="1" applyBorder="1" applyAlignment="1" applyProtection="1">
      <alignment horizontal="right" vertical="center"/>
    </xf>
    <xf numFmtId="172" fontId="17" fillId="11" borderId="0" xfId="0" applyNumberFormat="1" applyFont="1" applyFill="1" applyBorder="1" applyAlignment="1" applyProtection="1">
      <alignment horizontal="right" vertical="center"/>
    </xf>
    <xf numFmtId="172" fontId="17" fillId="11" borderId="28" xfId="0" applyNumberFormat="1" applyFont="1" applyFill="1" applyBorder="1" applyAlignment="1" applyProtection="1">
      <alignment horizontal="right" vertical="center"/>
    </xf>
    <xf numFmtId="0" fontId="8" fillId="11" borderId="23" xfId="0" applyNumberFormat="1" applyFont="1" applyFill="1" applyBorder="1" applyAlignment="1" applyProtection="1">
      <alignment horizontal="left" vertical="center" wrapText="1"/>
    </xf>
    <xf numFmtId="0" fontId="8" fillId="11" borderId="0" xfId="0" applyNumberFormat="1" applyFont="1" applyFill="1" applyBorder="1" applyAlignment="1" applyProtection="1">
      <alignment horizontal="left" vertical="center" wrapText="1"/>
    </xf>
    <xf numFmtId="0" fontId="8" fillId="11" borderId="28" xfId="0" applyNumberFormat="1" applyFont="1" applyFill="1" applyBorder="1" applyAlignment="1" applyProtection="1">
      <alignment horizontal="left" vertical="center" wrapText="1"/>
    </xf>
    <xf numFmtId="173" fontId="9" fillId="13" borderId="39" xfId="2" applyNumberFormat="1" applyFont="1" applyFill="1" applyBorder="1" applyAlignment="1" applyProtection="1">
      <alignment horizontal="right" vertical="center"/>
      <protection locked="0"/>
    </xf>
    <xf numFmtId="173" fontId="9" fillId="13" borderId="40" xfId="2" applyNumberFormat="1" applyFont="1" applyFill="1" applyBorder="1" applyAlignment="1" applyProtection="1">
      <alignment horizontal="right" vertical="center"/>
      <protection locked="0"/>
    </xf>
    <xf numFmtId="173" fontId="9" fillId="13" borderId="41" xfId="2" applyNumberFormat="1" applyFont="1" applyFill="1" applyBorder="1" applyAlignment="1" applyProtection="1">
      <alignment horizontal="right" vertical="center"/>
      <protection locked="0"/>
    </xf>
    <xf numFmtId="168" fontId="9" fillId="13" borderId="39" xfId="0" applyNumberFormat="1" applyFont="1" applyFill="1" applyBorder="1" applyAlignment="1" applyProtection="1">
      <alignment horizontal="right" vertical="center"/>
      <protection locked="0"/>
    </xf>
    <xf numFmtId="168" fontId="9" fillId="13" borderId="40" xfId="0" applyNumberFormat="1" applyFont="1" applyFill="1" applyBorder="1" applyAlignment="1" applyProtection="1">
      <alignment horizontal="right" vertical="center"/>
      <protection locked="0"/>
    </xf>
    <xf numFmtId="168" fontId="9" fillId="13" borderId="41" xfId="0" applyNumberFormat="1" applyFont="1" applyFill="1" applyBorder="1" applyAlignment="1" applyProtection="1">
      <alignment horizontal="right" vertical="center"/>
      <protection locked="0"/>
    </xf>
    <xf numFmtId="0" fontId="9" fillId="6" borderId="0" xfId="0" applyNumberFormat="1" applyFont="1" applyFill="1" applyBorder="1" applyAlignment="1" applyProtection="1">
      <alignment horizontal="right" vertical="center"/>
    </xf>
    <xf numFmtId="9" fontId="9" fillId="13" borderId="39" xfId="2" applyFont="1" applyFill="1" applyBorder="1" applyAlignment="1" applyProtection="1">
      <alignment horizontal="right" vertical="center"/>
      <protection locked="0"/>
    </xf>
    <xf numFmtId="9" fontId="9" fillId="13" borderId="40" xfId="2" applyFont="1" applyFill="1" applyBorder="1" applyAlignment="1" applyProtection="1">
      <alignment horizontal="right" vertical="center"/>
      <protection locked="0"/>
    </xf>
    <xf numFmtId="9" fontId="9" fillId="13" borderId="41" xfId="2" applyFont="1" applyFill="1" applyBorder="1" applyAlignment="1" applyProtection="1">
      <alignment horizontal="right" vertical="center"/>
      <protection locked="0"/>
    </xf>
    <xf numFmtId="0" fontId="5" fillId="10" borderId="0" xfId="0" applyNumberFormat="1" applyFont="1" applyFill="1" applyBorder="1" applyAlignment="1" applyProtection="1">
      <alignment horizontal="center" vertical="center"/>
    </xf>
    <xf numFmtId="0" fontId="8" fillId="11" borderId="0" xfId="0" applyNumberFormat="1" applyFont="1" applyFill="1" applyBorder="1" applyAlignment="1" applyProtection="1">
      <alignment horizontal="left" vertical="center"/>
    </xf>
    <xf numFmtId="0" fontId="8" fillId="17" borderId="0" xfId="0" applyNumberFormat="1" applyFont="1" applyFill="1" applyBorder="1" applyAlignment="1" applyProtection="1">
      <alignment horizontal="left" vertical="center" wrapText="1"/>
    </xf>
    <xf numFmtId="0" fontId="8" fillId="17" borderId="0" xfId="0" applyNumberFormat="1" applyFont="1" applyFill="1" applyBorder="1" applyAlignment="1" applyProtection="1">
      <alignment horizontal="left" vertical="center"/>
    </xf>
    <xf numFmtId="0" fontId="21" fillId="6" borderId="53" xfId="0" applyNumberFormat="1" applyFont="1" applyFill="1" applyBorder="1" applyAlignment="1" applyProtection="1">
      <alignment horizontal="left" vertical="top" wrapText="1" indent="1"/>
    </xf>
    <xf numFmtId="0" fontId="21" fillId="6" borderId="54" xfId="0" applyNumberFormat="1" applyFont="1" applyFill="1" applyBorder="1" applyAlignment="1" applyProtection="1">
      <alignment horizontal="left" vertical="top" wrapText="1" indent="1"/>
    </xf>
    <xf numFmtId="0" fontId="18" fillId="16" borderId="52" xfId="0" applyNumberFormat="1" applyFont="1" applyFill="1" applyBorder="1" applyAlignment="1" applyProtection="1">
      <alignment horizontal="center" vertical="center"/>
      <protection locked="0"/>
    </xf>
    <xf numFmtId="0" fontId="18" fillId="16" borderId="53" xfId="0" applyNumberFormat="1" applyFont="1" applyFill="1" applyBorder="1" applyAlignment="1" applyProtection="1">
      <alignment horizontal="center" vertical="center"/>
      <protection locked="0"/>
    </xf>
    <xf numFmtId="0" fontId="18" fillId="16" borderId="54" xfId="0" applyNumberFormat="1" applyFont="1" applyFill="1" applyBorder="1" applyAlignment="1" applyProtection="1">
      <alignment horizontal="center" vertical="center"/>
      <protection locked="0"/>
    </xf>
    <xf numFmtId="0" fontId="8" fillId="17" borderId="45" xfId="0" applyNumberFormat="1" applyFont="1" applyFill="1" applyBorder="1" applyAlignment="1" applyProtection="1">
      <alignment horizontal="left" vertical="center" wrapText="1"/>
    </xf>
    <xf numFmtId="0" fontId="8" fillId="17" borderId="50" xfId="0" applyNumberFormat="1" applyFont="1" applyFill="1" applyBorder="1" applyAlignment="1" applyProtection="1">
      <alignment horizontal="left" vertical="center" wrapText="1"/>
    </xf>
    <xf numFmtId="0" fontId="8" fillId="10" borderId="31" xfId="0" applyNumberFormat="1" applyFont="1" applyFill="1" applyBorder="1" applyAlignment="1" applyProtection="1">
      <alignment horizontal="left" vertical="center" wrapText="1"/>
    </xf>
    <xf numFmtId="0" fontId="8" fillId="10" borderId="0" xfId="0" applyNumberFormat="1" applyFont="1" applyFill="1" applyBorder="1" applyAlignment="1" applyProtection="1">
      <alignment horizontal="left" vertical="center" wrapText="1"/>
    </xf>
    <xf numFmtId="0" fontId="8" fillId="10" borderId="0" xfId="0" applyNumberFormat="1" applyFont="1" applyFill="1" applyBorder="1" applyAlignment="1" applyProtection="1">
      <alignment horizontal="left" vertical="center"/>
    </xf>
    <xf numFmtId="0" fontId="9" fillId="6" borderId="0" xfId="0" applyNumberFormat="1" applyFont="1" applyFill="1" applyBorder="1" applyAlignment="1" applyProtection="1">
      <alignment vertical="center"/>
    </xf>
    <xf numFmtId="0" fontId="8" fillId="15" borderId="0" xfId="0" applyNumberFormat="1" applyFont="1" applyFill="1" applyBorder="1" applyAlignment="1" applyProtection="1">
      <alignment horizontal="left" vertical="center" wrapText="1"/>
    </xf>
    <xf numFmtId="0" fontId="8" fillId="15" borderId="0" xfId="0" applyNumberFormat="1" applyFont="1" applyFill="1" applyBorder="1" applyAlignment="1" applyProtection="1">
      <alignment horizontal="left" vertical="center"/>
    </xf>
    <xf numFmtId="172" fontId="9" fillId="13" borderId="39" xfId="0" applyNumberFormat="1" applyFont="1" applyFill="1" applyBorder="1" applyAlignment="1" applyProtection="1">
      <alignment vertical="center"/>
      <protection locked="0"/>
    </xf>
    <xf numFmtId="172" fontId="9" fillId="13" borderId="40" xfId="0" applyNumberFormat="1" applyFont="1" applyFill="1" applyBorder="1" applyAlignment="1" applyProtection="1">
      <alignment vertical="center"/>
      <protection locked="0"/>
    </xf>
    <xf numFmtId="172" fontId="9" fillId="13" borderId="41" xfId="0" applyNumberFormat="1" applyFont="1" applyFill="1" applyBorder="1" applyAlignment="1" applyProtection="1">
      <alignment vertical="center"/>
      <protection locked="0"/>
    </xf>
    <xf numFmtId="0" fontId="9" fillId="6" borderId="0" xfId="0" applyNumberFormat="1" applyFont="1" applyFill="1" applyBorder="1" applyAlignment="1" applyProtection="1">
      <alignment vertical="center" wrapText="1"/>
    </xf>
    <xf numFmtId="0" fontId="14" fillId="6" borderId="0" xfId="0" applyNumberFormat="1" applyFont="1" applyFill="1" applyBorder="1" applyAlignment="1" applyProtection="1">
      <alignment horizontal="left" vertical="top" wrapText="1"/>
    </xf>
    <xf numFmtId="0" fontId="10" fillId="6" borderId="0" xfId="0" applyNumberFormat="1" applyFont="1" applyFill="1" applyBorder="1" applyAlignment="1" applyProtection="1">
      <alignment horizontal="left" vertical="top"/>
    </xf>
    <xf numFmtId="174" fontId="9" fillId="13" borderId="39" xfId="0" applyNumberFormat="1" applyFont="1" applyFill="1" applyBorder="1" applyAlignment="1" applyProtection="1">
      <alignment horizontal="right" vertical="center"/>
      <protection locked="0"/>
    </xf>
    <xf numFmtId="174" fontId="9" fillId="13" borderId="40" xfId="0" applyNumberFormat="1" applyFont="1" applyFill="1" applyBorder="1" applyAlignment="1" applyProtection="1">
      <alignment horizontal="right" vertical="center"/>
      <protection locked="0"/>
    </xf>
    <xf numFmtId="174" fontId="9" fillId="13" borderId="41" xfId="0" applyNumberFormat="1" applyFont="1" applyFill="1" applyBorder="1" applyAlignment="1" applyProtection="1">
      <alignment horizontal="right" vertical="center"/>
      <protection locked="0"/>
    </xf>
    <xf numFmtId="0" fontId="9" fillId="6" borderId="0" xfId="0" applyNumberFormat="1" applyFont="1" applyFill="1" applyBorder="1" applyAlignment="1" applyProtection="1">
      <alignment horizontal="left" vertical="center" wrapText="1"/>
    </xf>
    <xf numFmtId="0" fontId="0" fillId="6" borderId="20" xfId="0" applyFill="1" applyBorder="1" applyAlignment="1">
      <alignment horizontal="left" vertical="center"/>
    </xf>
    <xf numFmtId="0" fontId="0" fillId="6" borderId="16" xfId="0" applyFill="1" applyBorder="1" applyAlignment="1">
      <alignment horizontal="left" vertical="center"/>
    </xf>
    <xf numFmtId="0" fontId="0" fillId="6" borderId="18" xfId="0" applyFill="1" applyBorder="1" applyAlignment="1">
      <alignment horizontal="left" vertical="center"/>
    </xf>
    <xf numFmtId="0" fontId="0" fillId="6" borderId="16" xfId="0" applyFill="1" applyBorder="1" applyAlignment="1">
      <alignment vertical="center"/>
    </xf>
    <xf numFmtId="0" fontId="0" fillId="6" borderId="0" xfId="0" applyFill="1" applyBorder="1" applyAlignment="1">
      <alignment vertical="center"/>
    </xf>
    <xf numFmtId="0" fontId="0" fillId="6" borderId="18" xfId="0" applyFill="1" applyBorder="1" applyAlignment="1">
      <alignment vertical="center"/>
    </xf>
    <xf numFmtId="0" fontId="0" fillId="6" borderId="1" xfId="0" applyFill="1" applyBorder="1" applyAlignment="1">
      <alignment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2" fillId="3" borderId="0" xfId="0" applyFont="1" applyFill="1" applyAlignment="1">
      <alignment horizontal="left"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3E0F8"/>
      <color rgb="FFDDA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6DC1-46F5-B08F-A999DE80D679}"/>
              </c:ext>
            </c:extLst>
          </c:dPt>
          <c:dPt>
            <c:idx val="1"/>
            <c:invertIfNegative val="0"/>
            <c:bubble3D val="0"/>
            <c:spPr>
              <a:solidFill>
                <a:srgbClr val="C00000"/>
              </a:solidFill>
              <a:ln>
                <a:noFill/>
              </a:ln>
              <a:effectLst/>
            </c:spPr>
            <c:extLst>
              <c:ext xmlns:c16="http://schemas.microsoft.com/office/drawing/2014/chart" uri="{C3380CC4-5D6E-409C-BE32-E72D297353CC}">
                <c16:uniqueId val="{00000003-6DC1-46F5-B08F-A999DE80D679}"/>
              </c:ext>
            </c:extLst>
          </c:dPt>
          <c:cat>
            <c:strRef>
              <c:f>'BC RESULTS'!$C$16:$C$21</c:f>
              <c:strCache>
                <c:ptCount val="6"/>
                <c:pt idx="0">
                  <c:v>Y-0</c:v>
                </c:pt>
                <c:pt idx="1">
                  <c:v>Y-1</c:v>
                </c:pt>
                <c:pt idx="2">
                  <c:v>Y-2</c:v>
                </c:pt>
                <c:pt idx="3">
                  <c:v>Y-3</c:v>
                </c:pt>
                <c:pt idx="4">
                  <c:v>Y-4</c:v>
                </c:pt>
                <c:pt idx="5">
                  <c:v>Y-5</c:v>
                </c:pt>
              </c:strCache>
            </c:strRef>
          </c:cat>
          <c:val>
            <c:numRef>
              <c:f>'BC RESULTS'!$E$16:$E$21</c:f>
              <c:numCache>
                <c:formatCode>_-* #,##0\ _€_-;\-* #,##0\ _€_-;_-* "-"??\ _€_-;_-@_-</c:formatCode>
                <c:ptCount val="6"/>
                <c:pt idx="0">
                  <c:v>-784552</c:v>
                </c:pt>
                <c:pt idx="1">
                  <c:v>-99667.384615384624</c:v>
                </c:pt>
                <c:pt idx="2">
                  <c:v>585217.23076923075</c:v>
                </c:pt>
                <c:pt idx="3">
                  <c:v>1270101.846153846</c:v>
                </c:pt>
                <c:pt idx="4">
                  <c:v>1954986.4615384615</c:v>
                </c:pt>
                <c:pt idx="5">
                  <c:v>2639871.076923077</c:v>
                </c:pt>
              </c:numCache>
            </c:numRef>
          </c:val>
          <c:extLst>
            <c:ext xmlns:c16="http://schemas.microsoft.com/office/drawing/2014/chart" uri="{C3380CC4-5D6E-409C-BE32-E72D297353CC}">
              <c16:uniqueId val="{00000004-6DC1-46F5-B08F-A999DE80D679}"/>
            </c:ext>
          </c:extLst>
        </c:ser>
        <c:dLbls>
          <c:showLegendKey val="0"/>
          <c:showVal val="0"/>
          <c:showCatName val="0"/>
          <c:showSerName val="0"/>
          <c:showPercent val="0"/>
          <c:showBubbleSize val="0"/>
        </c:dLbls>
        <c:gapWidth val="100"/>
        <c:overlap val="11"/>
        <c:axId val="609906120"/>
        <c:axId val="609906448"/>
      </c:barChart>
      <c:catAx>
        <c:axId val="609906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448"/>
        <c:crosses val="autoZero"/>
        <c:auto val="1"/>
        <c:lblAlgn val="ctr"/>
        <c:lblOffset val="100"/>
        <c:noMultiLvlLbl val="0"/>
      </c:catAx>
      <c:valAx>
        <c:axId val="609906448"/>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120"/>
        <c:crosses val="autoZero"/>
        <c:crossBetween val="between"/>
        <c:dispUnits>
          <c:builtInUnit val="thousands"/>
          <c:dispUnitsLbl>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Thousand USD</a:t>
                  </a:r>
                </a:p>
              </c:rich>
            </c:tx>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latin typeface="+mn-lt"/>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723F-4499-B187-07E61CAB547C}"/>
              </c:ext>
            </c:extLst>
          </c:dPt>
          <c:dPt>
            <c:idx val="1"/>
            <c:invertIfNegative val="0"/>
            <c:bubble3D val="0"/>
            <c:spPr>
              <a:solidFill>
                <a:srgbClr val="C00000"/>
              </a:solidFill>
              <a:ln>
                <a:noFill/>
              </a:ln>
              <a:effectLst/>
            </c:spPr>
            <c:extLst>
              <c:ext xmlns:c16="http://schemas.microsoft.com/office/drawing/2014/chart" uri="{C3380CC4-5D6E-409C-BE32-E72D297353CC}">
                <c16:uniqueId val="{00000003-723F-4499-B187-07E61CAB547C}"/>
              </c:ext>
            </c:extLst>
          </c:dPt>
          <c:cat>
            <c:strRef>
              <c:f>'BC RESULTS'!$C$16:$C$21</c:f>
              <c:strCache>
                <c:ptCount val="6"/>
                <c:pt idx="0">
                  <c:v>Y-0</c:v>
                </c:pt>
                <c:pt idx="1">
                  <c:v>Y-1</c:v>
                </c:pt>
                <c:pt idx="2">
                  <c:v>Y-2</c:v>
                </c:pt>
                <c:pt idx="3">
                  <c:v>Y-3</c:v>
                </c:pt>
                <c:pt idx="4">
                  <c:v>Y-4</c:v>
                </c:pt>
                <c:pt idx="5">
                  <c:v>Y-5</c:v>
                </c:pt>
              </c:strCache>
            </c:strRef>
          </c:cat>
          <c:val>
            <c:numRef>
              <c:f>'BC RESULTS'!$J$16:$J$21</c:f>
              <c:numCache>
                <c:formatCode>_-* #,##0\ _€_-;\-* #,##0\ _€_-;_-* "-"??\ _€_-;_-@_-</c:formatCode>
                <c:ptCount val="6"/>
                <c:pt idx="0">
                  <c:v>-784552</c:v>
                </c:pt>
                <c:pt idx="1">
                  <c:v>2448</c:v>
                </c:pt>
                <c:pt idx="2">
                  <c:v>789448</c:v>
                </c:pt>
                <c:pt idx="3">
                  <c:v>1576448</c:v>
                </c:pt>
                <c:pt idx="4">
                  <c:v>2363448</c:v>
                </c:pt>
                <c:pt idx="5">
                  <c:v>3150448</c:v>
                </c:pt>
              </c:numCache>
            </c:numRef>
          </c:val>
          <c:extLst>
            <c:ext xmlns:c16="http://schemas.microsoft.com/office/drawing/2014/chart" uri="{C3380CC4-5D6E-409C-BE32-E72D297353CC}">
              <c16:uniqueId val="{00000004-723F-4499-B187-07E61CAB547C}"/>
            </c:ext>
          </c:extLst>
        </c:ser>
        <c:dLbls>
          <c:showLegendKey val="0"/>
          <c:showVal val="0"/>
          <c:showCatName val="0"/>
          <c:showSerName val="0"/>
          <c:showPercent val="0"/>
          <c:showBubbleSize val="0"/>
        </c:dLbls>
        <c:gapWidth val="100"/>
        <c:overlap val="11"/>
        <c:axId val="609906120"/>
        <c:axId val="609906448"/>
      </c:barChart>
      <c:catAx>
        <c:axId val="609906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448"/>
        <c:crosses val="autoZero"/>
        <c:auto val="1"/>
        <c:lblAlgn val="ctr"/>
        <c:lblOffset val="100"/>
        <c:noMultiLvlLbl val="0"/>
      </c:catAx>
      <c:valAx>
        <c:axId val="609906448"/>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120"/>
        <c:crosses val="autoZero"/>
        <c:crossBetween val="between"/>
        <c:dispUnits>
          <c:builtInUnit val="thousands"/>
          <c:dispUnitsLbl>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Thousand USD</a:t>
                  </a:r>
                </a:p>
              </c:rich>
            </c:tx>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latin typeface="+mn-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412A-46DB-B768-BF01450E62F4}"/>
              </c:ext>
            </c:extLst>
          </c:dPt>
          <c:dPt>
            <c:idx val="1"/>
            <c:invertIfNegative val="0"/>
            <c:bubble3D val="0"/>
            <c:spPr>
              <a:solidFill>
                <a:srgbClr val="C00000"/>
              </a:solidFill>
              <a:ln>
                <a:noFill/>
              </a:ln>
              <a:effectLst/>
            </c:spPr>
            <c:extLst>
              <c:ext xmlns:c16="http://schemas.microsoft.com/office/drawing/2014/chart" uri="{C3380CC4-5D6E-409C-BE32-E72D297353CC}">
                <c16:uniqueId val="{00000006-60F3-43FD-8305-EA37CE6F1703}"/>
              </c:ext>
            </c:extLst>
          </c:dPt>
          <c:cat>
            <c:strRef>
              <c:f>'BC RESULTS'!$C$16:$C$21</c:f>
              <c:strCache>
                <c:ptCount val="6"/>
                <c:pt idx="0">
                  <c:v>Y-0</c:v>
                </c:pt>
                <c:pt idx="1">
                  <c:v>Y-1</c:v>
                </c:pt>
                <c:pt idx="2">
                  <c:v>Y-2</c:v>
                </c:pt>
                <c:pt idx="3">
                  <c:v>Y-3</c:v>
                </c:pt>
                <c:pt idx="4">
                  <c:v>Y-4</c:v>
                </c:pt>
                <c:pt idx="5">
                  <c:v>Y-5</c:v>
                </c:pt>
              </c:strCache>
            </c:strRef>
          </c:cat>
          <c:val>
            <c:numRef>
              <c:f>'BC RESULTS'!$Q$16:$Q$21</c:f>
              <c:numCache>
                <c:formatCode>_-* #,##0\ _€_-;\-* #,##0\ _€_-;_-* "-"??\ _€_-;_-@_-</c:formatCode>
                <c:ptCount val="6"/>
                <c:pt idx="0">
                  <c:v>-865457</c:v>
                </c:pt>
                <c:pt idx="1">
                  <c:v>-45187.769230769249</c:v>
                </c:pt>
                <c:pt idx="2">
                  <c:v>775081.4615384615</c:v>
                </c:pt>
                <c:pt idx="3">
                  <c:v>1595350.692307692</c:v>
                </c:pt>
                <c:pt idx="4">
                  <c:v>2415619.923076923</c:v>
                </c:pt>
                <c:pt idx="5">
                  <c:v>3235889.153846154</c:v>
                </c:pt>
              </c:numCache>
            </c:numRef>
          </c:val>
          <c:extLst>
            <c:ext xmlns:c16="http://schemas.microsoft.com/office/drawing/2014/chart" uri="{C3380CC4-5D6E-409C-BE32-E72D297353CC}">
              <c16:uniqueId val="{00000002-412A-46DB-B768-BF01450E62F4}"/>
            </c:ext>
          </c:extLst>
        </c:ser>
        <c:dLbls>
          <c:showLegendKey val="0"/>
          <c:showVal val="0"/>
          <c:showCatName val="0"/>
          <c:showSerName val="0"/>
          <c:showPercent val="0"/>
          <c:showBubbleSize val="0"/>
        </c:dLbls>
        <c:gapWidth val="100"/>
        <c:overlap val="11"/>
        <c:axId val="609906120"/>
        <c:axId val="609906448"/>
      </c:barChart>
      <c:catAx>
        <c:axId val="609906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ysClr val="windowText" lastClr="000000"/>
            </a:solidFill>
            <a:round/>
          </a:ln>
          <a:effectLst/>
        </c:spPr>
        <c:txPr>
          <a:bodyPr rot="-60000000" spcFirstLastPara="1" vertOverflow="ellipsis" vert="horz" wrap="square" anchor="ctr" anchorCtr="1"/>
          <a:lstStyle/>
          <a:p>
            <a:pPr>
              <a:defRPr lang="en-US" sz="1000" b="1" i="0" u="none" strike="noStrike" kern="1200" baseline="0">
                <a:solidFill>
                  <a:sysClr val="windowText" lastClr="000000"/>
                </a:solidFill>
                <a:latin typeface="+mn-lt"/>
                <a:ea typeface="+mn-ea"/>
                <a:cs typeface="+mn-cs"/>
              </a:defRPr>
            </a:pPr>
            <a:endParaRPr lang="en-US"/>
          </a:p>
        </c:txPr>
        <c:crossAx val="609906448"/>
        <c:crosses val="autoZero"/>
        <c:auto val="1"/>
        <c:lblAlgn val="ctr"/>
        <c:lblOffset val="100"/>
        <c:noMultiLvlLbl val="0"/>
      </c:catAx>
      <c:valAx>
        <c:axId val="609906448"/>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lang="en-US" sz="1000" b="1" i="0" u="none" strike="noStrike" kern="1200" baseline="0">
                <a:solidFill>
                  <a:sysClr val="windowText" lastClr="000000"/>
                </a:solidFill>
                <a:latin typeface="+mn-lt"/>
                <a:ea typeface="+mn-ea"/>
                <a:cs typeface="+mn-cs"/>
              </a:defRPr>
            </a:pPr>
            <a:endParaRPr lang="en-US"/>
          </a:p>
        </c:txPr>
        <c:crossAx val="609906120"/>
        <c:crosses val="autoZero"/>
        <c:crossBetween val="between"/>
        <c:dispUnits>
          <c:builtInUnit val="thousands"/>
          <c:dispUnitsLbl>
            <c:tx>
              <c:rich>
                <a:bodyPr rot="-5400000" spcFirstLastPara="1" vertOverflow="ellipsis" vert="horz" wrap="square" anchor="ctr" anchorCtr="1"/>
                <a:lstStyle/>
                <a:p>
                  <a:pPr>
                    <a:defRPr lang="en-US" sz="1000" b="1" i="0" u="none" strike="noStrike" kern="1200" baseline="0">
                      <a:solidFill>
                        <a:sysClr val="windowText" lastClr="000000"/>
                      </a:solidFill>
                      <a:latin typeface="+mn-lt"/>
                      <a:ea typeface="+mn-ea"/>
                      <a:cs typeface="+mn-cs"/>
                    </a:defRPr>
                  </a:pPr>
                  <a:r>
                    <a:rPr lang="en-US"/>
                    <a:t>Thousand USD</a:t>
                  </a:r>
                </a:p>
              </c:rich>
            </c:tx>
            <c:spPr>
              <a:noFill/>
              <a:ln>
                <a:noFill/>
              </a:ln>
              <a:effectLst/>
            </c:spPr>
            <c:txPr>
              <a:bodyPr rot="-5400000" spcFirstLastPara="1" vertOverflow="ellipsis" vert="horz" wrap="square" anchor="ctr" anchorCtr="1"/>
              <a:lstStyle/>
              <a:p>
                <a:pPr>
                  <a:defRPr lang="en-US" sz="10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lang="en-US" sz="1000" b="1"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092F-48B7-9372-E3626D6A9107}"/>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2-4AD5-4681-95FB-AD227B2FCB0D}"/>
              </c:ext>
            </c:extLst>
          </c:dPt>
          <c:cat>
            <c:strRef>
              <c:f>'BC RESULTS'!$C$16:$C$21</c:f>
              <c:strCache>
                <c:ptCount val="6"/>
                <c:pt idx="0">
                  <c:v>Y-0</c:v>
                </c:pt>
                <c:pt idx="1">
                  <c:v>Y-1</c:v>
                </c:pt>
                <c:pt idx="2">
                  <c:v>Y-2</c:v>
                </c:pt>
                <c:pt idx="3">
                  <c:v>Y-3</c:v>
                </c:pt>
                <c:pt idx="4">
                  <c:v>Y-4</c:v>
                </c:pt>
                <c:pt idx="5">
                  <c:v>Y-5</c:v>
                </c:pt>
              </c:strCache>
            </c:strRef>
          </c:cat>
          <c:val>
            <c:numRef>
              <c:f>'BC RESULTS'!$V$16:$V$21</c:f>
              <c:numCache>
                <c:formatCode>_-* #,##0\ _€_-;\-* #,##0\ _€_-;_-* "-"??\ _€_-;_-@_-</c:formatCode>
                <c:ptCount val="6"/>
                <c:pt idx="0">
                  <c:v>-865457</c:v>
                </c:pt>
                <c:pt idx="1">
                  <c:v>56927.615384615376</c:v>
                </c:pt>
                <c:pt idx="2">
                  <c:v>979312.23076923075</c:v>
                </c:pt>
                <c:pt idx="3">
                  <c:v>1901696.846153846</c:v>
                </c:pt>
                <c:pt idx="4">
                  <c:v>2824081.4615384615</c:v>
                </c:pt>
                <c:pt idx="5">
                  <c:v>3746466.076923077</c:v>
                </c:pt>
              </c:numCache>
            </c:numRef>
          </c:val>
          <c:extLst>
            <c:ext xmlns:c16="http://schemas.microsoft.com/office/drawing/2014/chart" uri="{C3380CC4-5D6E-409C-BE32-E72D297353CC}">
              <c16:uniqueId val="{00000002-092F-48B7-9372-E3626D6A9107}"/>
            </c:ext>
          </c:extLst>
        </c:ser>
        <c:dLbls>
          <c:showLegendKey val="0"/>
          <c:showVal val="0"/>
          <c:showCatName val="0"/>
          <c:showSerName val="0"/>
          <c:showPercent val="0"/>
          <c:showBubbleSize val="0"/>
        </c:dLbls>
        <c:gapWidth val="100"/>
        <c:overlap val="11"/>
        <c:axId val="609906120"/>
        <c:axId val="609906448"/>
      </c:barChart>
      <c:catAx>
        <c:axId val="609906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448"/>
        <c:crosses val="autoZero"/>
        <c:auto val="1"/>
        <c:lblAlgn val="ctr"/>
        <c:lblOffset val="100"/>
        <c:noMultiLvlLbl val="0"/>
      </c:catAx>
      <c:valAx>
        <c:axId val="609906448"/>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120"/>
        <c:crosses val="autoZero"/>
        <c:crossBetween val="between"/>
        <c:dispUnits>
          <c:builtInUnit val="thousands"/>
          <c:dispUnitsLbl>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Thousand USD</a:t>
                  </a:r>
                </a:p>
              </c:rich>
            </c:tx>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latin typeface="+mn-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42DF-4A2E-AC19-E433479F3481}"/>
              </c:ext>
            </c:extLst>
          </c:dPt>
          <c:dPt>
            <c:idx val="1"/>
            <c:invertIfNegative val="0"/>
            <c:bubble3D val="0"/>
            <c:spPr>
              <a:solidFill>
                <a:srgbClr val="C00000"/>
              </a:solidFill>
              <a:ln>
                <a:noFill/>
              </a:ln>
              <a:effectLst/>
            </c:spPr>
            <c:extLst>
              <c:ext xmlns:c16="http://schemas.microsoft.com/office/drawing/2014/chart" uri="{C3380CC4-5D6E-409C-BE32-E72D297353CC}">
                <c16:uniqueId val="{00000002-75EA-4422-A39D-DBF0EC317274}"/>
              </c:ext>
            </c:extLst>
          </c:dPt>
          <c:cat>
            <c:strRef>
              <c:f>'BC RESULTS'!$AA$16:$AA$21</c:f>
              <c:strCache>
                <c:ptCount val="6"/>
                <c:pt idx="0">
                  <c:v>Y-0</c:v>
                </c:pt>
                <c:pt idx="1">
                  <c:v>Y-1</c:v>
                </c:pt>
                <c:pt idx="2">
                  <c:v>Y-2</c:v>
                </c:pt>
                <c:pt idx="3">
                  <c:v>Y-3</c:v>
                </c:pt>
                <c:pt idx="4">
                  <c:v>Y-4</c:v>
                </c:pt>
                <c:pt idx="5">
                  <c:v>Y-5</c:v>
                </c:pt>
              </c:strCache>
            </c:strRef>
          </c:cat>
          <c:val>
            <c:numRef>
              <c:f>'BC RESULTS'!$AC$16:$AC$21</c:f>
              <c:numCache>
                <c:formatCode>_-* #,##0\ _€_-;\-* #,##0\ _€_-;_-* "-"??\ _€_-;_-@_-</c:formatCode>
                <c:ptCount val="6"/>
                <c:pt idx="0">
                  <c:v>-1007039.9999999998</c:v>
                </c:pt>
                <c:pt idx="1">
                  <c:v>-94738.46153846127</c:v>
                </c:pt>
                <c:pt idx="2">
                  <c:v>817563.07692307723</c:v>
                </c:pt>
                <c:pt idx="3">
                  <c:v>1729864.6153846157</c:v>
                </c:pt>
                <c:pt idx="4">
                  <c:v>2642166.153846154</c:v>
                </c:pt>
                <c:pt idx="5">
                  <c:v>3554467.692307692</c:v>
                </c:pt>
              </c:numCache>
            </c:numRef>
          </c:val>
          <c:extLst>
            <c:ext xmlns:c16="http://schemas.microsoft.com/office/drawing/2014/chart" uri="{C3380CC4-5D6E-409C-BE32-E72D297353CC}">
              <c16:uniqueId val="{00000002-42DF-4A2E-AC19-E433479F3481}"/>
            </c:ext>
          </c:extLst>
        </c:ser>
        <c:dLbls>
          <c:showLegendKey val="0"/>
          <c:showVal val="0"/>
          <c:showCatName val="0"/>
          <c:showSerName val="0"/>
          <c:showPercent val="0"/>
          <c:showBubbleSize val="0"/>
        </c:dLbls>
        <c:gapWidth val="100"/>
        <c:overlap val="11"/>
        <c:axId val="609906120"/>
        <c:axId val="609906448"/>
      </c:barChart>
      <c:catAx>
        <c:axId val="609906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448"/>
        <c:crosses val="autoZero"/>
        <c:auto val="1"/>
        <c:lblAlgn val="ctr"/>
        <c:lblOffset val="100"/>
        <c:noMultiLvlLbl val="0"/>
      </c:catAx>
      <c:valAx>
        <c:axId val="609906448"/>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120"/>
        <c:crosses val="autoZero"/>
        <c:crossBetween val="between"/>
        <c:dispUnits>
          <c:builtInUnit val="thousands"/>
          <c:dispUnitsLbl>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Thousand USD</a:t>
                  </a:r>
                </a:p>
              </c:rich>
            </c:tx>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latin typeface="+mn-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3361-4910-B52E-AE8E1350CB34}"/>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2-6DB0-41AC-B90C-FA41E524171A}"/>
              </c:ext>
            </c:extLst>
          </c:dPt>
          <c:cat>
            <c:strRef>
              <c:f>'BC RESULTS'!$AA$16:$AA$21</c:f>
              <c:strCache>
                <c:ptCount val="6"/>
                <c:pt idx="0">
                  <c:v>Y-0</c:v>
                </c:pt>
                <c:pt idx="1">
                  <c:v>Y-1</c:v>
                </c:pt>
                <c:pt idx="2">
                  <c:v>Y-2</c:v>
                </c:pt>
                <c:pt idx="3">
                  <c:v>Y-3</c:v>
                </c:pt>
                <c:pt idx="4">
                  <c:v>Y-4</c:v>
                </c:pt>
                <c:pt idx="5">
                  <c:v>Y-5</c:v>
                </c:pt>
              </c:strCache>
            </c:strRef>
          </c:cat>
          <c:val>
            <c:numRef>
              <c:f>'BC RESULTS'!$AH$16:$AH$21</c:f>
              <c:numCache>
                <c:formatCode>_-* #,##0\ _€_-;\-* #,##0\ _€_-;_-* "-"??\ _€_-;_-@_-</c:formatCode>
                <c:ptCount val="6"/>
                <c:pt idx="0">
                  <c:v>-1007039.9999999998</c:v>
                </c:pt>
                <c:pt idx="1">
                  <c:v>59876.923076923238</c:v>
                </c:pt>
                <c:pt idx="2">
                  <c:v>1126793.8461538462</c:v>
                </c:pt>
                <c:pt idx="3">
                  <c:v>2193710.769230769</c:v>
                </c:pt>
                <c:pt idx="4">
                  <c:v>3260627.692307692</c:v>
                </c:pt>
                <c:pt idx="5">
                  <c:v>4327544.615384615</c:v>
                </c:pt>
              </c:numCache>
            </c:numRef>
          </c:val>
          <c:extLst>
            <c:ext xmlns:c16="http://schemas.microsoft.com/office/drawing/2014/chart" uri="{C3380CC4-5D6E-409C-BE32-E72D297353CC}">
              <c16:uniqueId val="{00000002-3361-4910-B52E-AE8E1350CB34}"/>
            </c:ext>
          </c:extLst>
        </c:ser>
        <c:dLbls>
          <c:showLegendKey val="0"/>
          <c:showVal val="0"/>
          <c:showCatName val="0"/>
          <c:showSerName val="0"/>
          <c:showPercent val="0"/>
          <c:showBubbleSize val="0"/>
        </c:dLbls>
        <c:gapWidth val="100"/>
        <c:overlap val="11"/>
        <c:axId val="609906120"/>
        <c:axId val="609906448"/>
      </c:barChart>
      <c:catAx>
        <c:axId val="609906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448"/>
        <c:crosses val="autoZero"/>
        <c:auto val="1"/>
        <c:lblAlgn val="ctr"/>
        <c:lblOffset val="100"/>
        <c:noMultiLvlLbl val="0"/>
      </c:catAx>
      <c:valAx>
        <c:axId val="609906448"/>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9906120"/>
        <c:crosses val="autoZero"/>
        <c:crossBetween val="between"/>
        <c:dispUnits>
          <c:builtInUnit val="thousands"/>
          <c:dispUnitsLbl>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Thousand USD</a:t>
                  </a:r>
                </a:p>
              </c:rich>
            </c:tx>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latin typeface="+mn-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31</xdr:col>
      <xdr:colOff>1123950</xdr:colOff>
      <xdr:row>5</xdr:row>
      <xdr:rowOff>142875</xdr:rowOff>
    </xdr:from>
    <xdr:to>
      <xdr:col>31</xdr:col>
      <xdr:colOff>1555950</xdr:colOff>
      <xdr:row>7</xdr:row>
      <xdr:rowOff>117675</xdr:rowOff>
    </xdr:to>
    <xdr:sp macro="" textlink="">
      <xdr:nvSpPr>
        <xdr:cNvPr id="2" name="Flecha: a la derecha 1">
          <a:extLst>
            <a:ext uri="{FF2B5EF4-FFF2-40B4-BE49-F238E27FC236}">
              <a16:creationId xmlns:a16="http://schemas.microsoft.com/office/drawing/2014/main" id="{1F71207B-7630-4D40-9CE9-421F2C035579}"/>
            </a:ext>
          </a:extLst>
        </xdr:cNvPr>
        <xdr:cNvSpPr/>
      </xdr:nvSpPr>
      <xdr:spPr>
        <a:xfrm>
          <a:off x="11077575" y="1457325"/>
          <a:ext cx="432000" cy="432000"/>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0</xdr:colOff>
      <xdr:row>1</xdr:row>
      <xdr:rowOff>104775</xdr:rowOff>
    </xdr:from>
    <xdr:to>
      <xdr:col>27</xdr:col>
      <xdr:colOff>22425</xdr:colOff>
      <xdr:row>2</xdr:row>
      <xdr:rowOff>222450</xdr:rowOff>
    </xdr:to>
    <xdr:sp macro="" textlink="">
      <xdr:nvSpPr>
        <xdr:cNvPr id="6" name="Flecha: a la derecha 5">
          <a:extLst>
            <a:ext uri="{FF2B5EF4-FFF2-40B4-BE49-F238E27FC236}">
              <a16:creationId xmlns:a16="http://schemas.microsoft.com/office/drawing/2014/main" id="{D587535A-ABDE-45B5-A390-5BB0C6F87E96}"/>
            </a:ext>
          </a:extLst>
        </xdr:cNvPr>
        <xdr:cNvSpPr/>
      </xdr:nvSpPr>
      <xdr:spPr>
        <a:xfrm>
          <a:off x="7353300" y="333375"/>
          <a:ext cx="432000" cy="432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0</xdr:colOff>
      <xdr:row>1</xdr:row>
      <xdr:rowOff>104775</xdr:rowOff>
    </xdr:from>
    <xdr:to>
      <xdr:col>37</xdr:col>
      <xdr:colOff>22425</xdr:colOff>
      <xdr:row>2</xdr:row>
      <xdr:rowOff>222450</xdr:rowOff>
    </xdr:to>
    <xdr:sp macro="" textlink="">
      <xdr:nvSpPr>
        <xdr:cNvPr id="7" name="Flecha: a la derecha 6">
          <a:extLst>
            <a:ext uri="{FF2B5EF4-FFF2-40B4-BE49-F238E27FC236}">
              <a16:creationId xmlns:a16="http://schemas.microsoft.com/office/drawing/2014/main" id="{E5E97A75-EB5D-4615-939B-C271ED76C718}"/>
            </a:ext>
          </a:extLst>
        </xdr:cNvPr>
        <xdr:cNvSpPr/>
      </xdr:nvSpPr>
      <xdr:spPr>
        <a:xfrm>
          <a:off x="7353300" y="333375"/>
          <a:ext cx="432000" cy="432000"/>
        </a:xfrm>
        <a:prstGeom prst="righ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39</xdr:col>
      <xdr:colOff>2</xdr:colOff>
      <xdr:row>31</xdr:row>
      <xdr:rowOff>85726</xdr:rowOff>
    </xdr:from>
    <xdr:to>
      <xdr:col>40</xdr:col>
      <xdr:colOff>647459</xdr:colOff>
      <xdr:row>34</xdr:row>
      <xdr:rowOff>109276</xdr:rowOff>
    </xdr:to>
    <xdr:pic>
      <xdr:nvPicPr>
        <xdr:cNvPr id="16" name="Picture 17">
          <a:extLst>
            <a:ext uri="{FF2B5EF4-FFF2-40B4-BE49-F238E27FC236}">
              <a16:creationId xmlns:a16="http://schemas.microsoft.com/office/drawing/2014/main" id="{A5450E00-471A-42E8-8A8A-472D75F2910E}"/>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7906" t="24033" r="6114"/>
        <a:stretch/>
      </xdr:blipFill>
      <xdr:spPr>
        <a:xfrm>
          <a:off x="14630402" y="6010276"/>
          <a:ext cx="1933332" cy="576000"/>
        </a:xfrm>
        <a:prstGeom prst="rect">
          <a:avLst/>
        </a:prstGeom>
      </xdr:spPr>
    </xdr:pic>
    <xdr:clientData/>
  </xdr:twoCellAnchor>
  <xdr:twoCellAnchor editAs="oneCell">
    <xdr:from>
      <xdr:col>18</xdr:col>
      <xdr:colOff>219075</xdr:colOff>
      <xdr:row>1</xdr:row>
      <xdr:rowOff>85725</xdr:rowOff>
    </xdr:from>
    <xdr:to>
      <xdr:col>24</xdr:col>
      <xdr:colOff>13356</xdr:colOff>
      <xdr:row>2</xdr:row>
      <xdr:rowOff>239400</xdr:rowOff>
    </xdr:to>
    <xdr:pic>
      <xdr:nvPicPr>
        <xdr:cNvPr id="15" name="Imagen 14">
          <a:extLst>
            <a:ext uri="{FF2B5EF4-FFF2-40B4-BE49-F238E27FC236}">
              <a16:creationId xmlns:a16="http://schemas.microsoft.com/office/drawing/2014/main" id="{052224BB-640C-4C46-A82C-4385CD378D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314325"/>
          <a:ext cx="1337331" cy="468000"/>
        </a:xfrm>
        <a:prstGeom prst="rect">
          <a:avLst/>
        </a:prstGeom>
      </xdr:spPr>
    </xdr:pic>
    <xdr:clientData/>
  </xdr:twoCellAnchor>
  <xdr:twoCellAnchor editAs="oneCell">
    <xdr:from>
      <xdr:col>33</xdr:col>
      <xdr:colOff>390525</xdr:colOff>
      <xdr:row>1</xdr:row>
      <xdr:rowOff>85725</xdr:rowOff>
    </xdr:from>
    <xdr:to>
      <xdr:col>34</xdr:col>
      <xdr:colOff>13356</xdr:colOff>
      <xdr:row>2</xdr:row>
      <xdr:rowOff>239400</xdr:rowOff>
    </xdr:to>
    <xdr:pic>
      <xdr:nvPicPr>
        <xdr:cNvPr id="17" name="Imagen 16">
          <a:extLst>
            <a:ext uri="{FF2B5EF4-FFF2-40B4-BE49-F238E27FC236}">
              <a16:creationId xmlns:a16="http://schemas.microsoft.com/office/drawing/2014/main" id="{D4F9A500-3E1B-43D3-969D-F64DE6FF6D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06300" y="314325"/>
          <a:ext cx="1337331" cy="468000"/>
        </a:xfrm>
        <a:prstGeom prst="rect">
          <a:avLst/>
        </a:prstGeom>
      </xdr:spPr>
    </xdr:pic>
    <xdr:clientData/>
  </xdr:twoCellAnchor>
  <xdr:twoCellAnchor editAs="oneCell">
    <xdr:from>
      <xdr:col>45</xdr:col>
      <xdr:colOff>771525</xdr:colOff>
      <xdr:row>1</xdr:row>
      <xdr:rowOff>85725</xdr:rowOff>
    </xdr:from>
    <xdr:to>
      <xdr:col>47</xdr:col>
      <xdr:colOff>80031</xdr:colOff>
      <xdr:row>2</xdr:row>
      <xdr:rowOff>239400</xdr:rowOff>
    </xdr:to>
    <xdr:pic>
      <xdr:nvPicPr>
        <xdr:cNvPr id="18" name="Imagen 17">
          <a:extLst>
            <a:ext uri="{FF2B5EF4-FFF2-40B4-BE49-F238E27FC236}">
              <a16:creationId xmlns:a16="http://schemas.microsoft.com/office/drawing/2014/main" id="{E44DD281-A9F7-4980-B145-E503F5A0F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26600" y="314325"/>
          <a:ext cx="1337331" cy="468000"/>
        </a:xfrm>
        <a:prstGeom prst="rect">
          <a:avLst/>
        </a:prstGeom>
      </xdr:spPr>
    </xdr:pic>
    <xdr:clientData/>
  </xdr:twoCellAnchor>
  <xdr:twoCellAnchor editAs="oneCell">
    <xdr:from>
      <xdr:col>43</xdr:col>
      <xdr:colOff>104777</xdr:colOff>
      <xdr:row>31</xdr:row>
      <xdr:rowOff>95250</xdr:rowOff>
    </xdr:from>
    <xdr:to>
      <xdr:col>45</xdr:col>
      <xdr:colOff>388646</xdr:colOff>
      <xdr:row>34</xdr:row>
      <xdr:rowOff>118800</xdr:rowOff>
    </xdr:to>
    <xdr:pic>
      <xdr:nvPicPr>
        <xdr:cNvPr id="9" name="Imagen 8">
          <a:extLst>
            <a:ext uri="{FF2B5EF4-FFF2-40B4-BE49-F238E27FC236}">
              <a16:creationId xmlns:a16="http://schemas.microsoft.com/office/drawing/2014/main" id="{04F9D00E-A1C9-4A2F-8098-D6B9F6D8F2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878677" y="6019800"/>
          <a:ext cx="1645944" cy="576000"/>
        </a:xfrm>
        <a:prstGeom prst="rect">
          <a:avLst/>
        </a:prstGeom>
      </xdr:spPr>
    </xdr:pic>
    <xdr:clientData/>
  </xdr:twoCellAnchor>
  <xdr:twoCellAnchor editAs="oneCell">
    <xdr:from>
      <xdr:col>45</xdr:col>
      <xdr:colOff>600075</xdr:colOff>
      <xdr:row>31</xdr:row>
      <xdr:rowOff>70578</xdr:rowOff>
    </xdr:from>
    <xdr:to>
      <xdr:col>46</xdr:col>
      <xdr:colOff>1007389</xdr:colOff>
      <xdr:row>34</xdr:row>
      <xdr:rowOff>99750</xdr:rowOff>
    </xdr:to>
    <xdr:pic>
      <xdr:nvPicPr>
        <xdr:cNvPr id="14" name="Imagen 13">
          <a:extLst>
            <a:ext uri="{FF2B5EF4-FFF2-40B4-BE49-F238E27FC236}">
              <a16:creationId xmlns:a16="http://schemas.microsoft.com/office/drawing/2014/main" id="{44341C33-E6A5-43FE-B62F-135180950C15}"/>
            </a:ext>
          </a:extLst>
        </xdr:cNvPr>
        <xdr:cNvPicPr>
          <a:picLocks noChangeAspect="1"/>
        </xdr:cNvPicPr>
      </xdr:nvPicPr>
      <xdr:blipFill rotWithShape="1">
        <a:blip xmlns:r="http://schemas.openxmlformats.org/officeDocument/2006/relationships" r:embed="rId4"/>
        <a:srcRect l="25288" t="53626" r="49593" b="27590"/>
        <a:stretch/>
      </xdr:blipFill>
      <xdr:spPr bwMode="auto">
        <a:xfrm>
          <a:off x="21736050" y="5995128"/>
          <a:ext cx="1388389" cy="58162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452438</xdr:colOff>
      <xdr:row>22</xdr:row>
      <xdr:rowOff>119062</xdr:rowOff>
    </xdr:from>
    <xdr:to>
      <xdr:col>16</xdr:col>
      <xdr:colOff>291094</xdr:colOff>
      <xdr:row>31</xdr:row>
      <xdr:rowOff>108562</xdr:rowOff>
    </xdr:to>
    <xdr:cxnSp macro="">
      <xdr:nvCxnSpPr>
        <xdr:cNvPr id="4" name="Conector: angular 3">
          <a:extLst>
            <a:ext uri="{FF2B5EF4-FFF2-40B4-BE49-F238E27FC236}">
              <a16:creationId xmlns:a16="http://schemas.microsoft.com/office/drawing/2014/main" id="{62E4740F-7209-4B7D-B740-0C3266A548DB}"/>
            </a:ext>
          </a:extLst>
        </xdr:cNvPr>
        <xdr:cNvCxnSpPr/>
      </xdr:nvCxnSpPr>
      <xdr:spPr>
        <a:xfrm>
          <a:off x="4679157" y="5072062"/>
          <a:ext cx="684000" cy="180000"/>
        </a:xfrm>
        <a:prstGeom prst="bentConnector3">
          <a:avLst>
            <a:gd name="adj1" fmla="val 102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95253</xdr:colOff>
      <xdr:row>31</xdr:row>
      <xdr:rowOff>108562</xdr:rowOff>
    </xdr:from>
    <xdr:to>
      <xdr:col>18</xdr:col>
      <xdr:colOff>5909</xdr:colOff>
      <xdr:row>31</xdr:row>
      <xdr:rowOff>108562</xdr:rowOff>
    </xdr:to>
    <xdr:cxnSp macro="">
      <xdr:nvCxnSpPr>
        <xdr:cNvPr id="5" name="Conector recto de flecha 4">
          <a:extLst>
            <a:ext uri="{FF2B5EF4-FFF2-40B4-BE49-F238E27FC236}">
              <a16:creationId xmlns:a16="http://schemas.microsoft.com/office/drawing/2014/main" id="{FDDA9C6D-272F-4DE8-955E-289858C7B69C}"/>
            </a:ext>
          </a:extLst>
        </xdr:cNvPr>
        <xdr:cNvCxnSpPr/>
      </xdr:nvCxnSpPr>
      <xdr:spPr>
        <a:xfrm flipV="1">
          <a:off x="6012659" y="5252062"/>
          <a:ext cx="756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404804</xdr:colOff>
      <xdr:row>26</xdr:row>
      <xdr:rowOff>35718</xdr:rowOff>
    </xdr:from>
    <xdr:to>
      <xdr:col>1</xdr:col>
      <xdr:colOff>404807</xdr:colOff>
      <xdr:row>26</xdr:row>
      <xdr:rowOff>179718</xdr:rowOff>
    </xdr:to>
    <xdr:cxnSp macro="">
      <xdr:nvCxnSpPr>
        <xdr:cNvPr id="9" name="Conector recto de flecha 8">
          <a:extLst>
            <a:ext uri="{FF2B5EF4-FFF2-40B4-BE49-F238E27FC236}">
              <a16:creationId xmlns:a16="http://schemas.microsoft.com/office/drawing/2014/main" id="{218304CB-D69E-4848-9277-1D6E374D0B5E}"/>
            </a:ext>
          </a:extLst>
        </xdr:cNvPr>
        <xdr:cNvCxnSpPr/>
      </xdr:nvCxnSpPr>
      <xdr:spPr>
        <a:xfrm>
          <a:off x="1250148" y="4988718"/>
          <a:ext cx="3" cy="144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404804</xdr:colOff>
      <xdr:row>24</xdr:row>
      <xdr:rowOff>47624</xdr:rowOff>
    </xdr:from>
    <xdr:to>
      <xdr:col>1</xdr:col>
      <xdr:colOff>404807</xdr:colOff>
      <xdr:row>25</xdr:row>
      <xdr:rowOff>1124</xdr:rowOff>
    </xdr:to>
    <xdr:cxnSp macro="">
      <xdr:nvCxnSpPr>
        <xdr:cNvPr id="10" name="Conector recto de flecha 9">
          <a:extLst>
            <a:ext uri="{FF2B5EF4-FFF2-40B4-BE49-F238E27FC236}">
              <a16:creationId xmlns:a16="http://schemas.microsoft.com/office/drawing/2014/main" id="{B33D67FE-90CF-4D04-BADF-405B632A9AE0}"/>
            </a:ext>
          </a:extLst>
        </xdr:cNvPr>
        <xdr:cNvCxnSpPr/>
      </xdr:nvCxnSpPr>
      <xdr:spPr>
        <a:xfrm>
          <a:off x="1250148" y="5191124"/>
          <a:ext cx="3" cy="144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404804</xdr:colOff>
      <xdr:row>28</xdr:row>
      <xdr:rowOff>23812</xdr:rowOff>
    </xdr:from>
    <xdr:to>
      <xdr:col>1</xdr:col>
      <xdr:colOff>404807</xdr:colOff>
      <xdr:row>28</xdr:row>
      <xdr:rowOff>167812</xdr:rowOff>
    </xdr:to>
    <xdr:cxnSp macro="">
      <xdr:nvCxnSpPr>
        <xdr:cNvPr id="11" name="Conector recto de flecha 10">
          <a:extLst>
            <a:ext uri="{FF2B5EF4-FFF2-40B4-BE49-F238E27FC236}">
              <a16:creationId xmlns:a16="http://schemas.microsoft.com/office/drawing/2014/main" id="{29C4FB18-5B06-45FB-9DB6-0F12A1853A90}"/>
            </a:ext>
          </a:extLst>
        </xdr:cNvPr>
        <xdr:cNvCxnSpPr/>
      </xdr:nvCxnSpPr>
      <xdr:spPr>
        <a:xfrm>
          <a:off x="1250148" y="5929312"/>
          <a:ext cx="3" cy="144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440530</xdr:colOff>
      <xdr:row>27</xdr:row>
      <xdr:rowOff>0</xdr:rowOff>
    </xdr:from>
    <xdr:to>
      <xdr:col>8</xdr:col>
      <xdr:colOff>440533</xdr:colOff>
      <xdr:row>30</xdr:row>
      <xdr:rowOff>148500</xdr:rowOff>
    </xdr:to>
    <xdr:cxnSp macro="">
      <xdr:nvCxnSpPr>
        <xdr:cNvPr id="12" name="Conector recto de flecha 11">
          <a:extLst>
            <a:ext uri="{FF2B5EF4-FFF2-40B4-BE49-F238E27FC236}">
              <a16:creationId xmlns:a16="http://schemas.microsoft.com/office/drawing/2014/main" id="{51BFB05B-1867-4FED-B599-5294855E8B5E}"/>
            </a:ext>
          </a:extLst>
        </xdr:cNvPr>
        <xdr:cNvCxnSpPr/>
      </xdr:nvCxnSpPr>
      <xdr:spPr>
        <a:xfrm>
          <a:off x="7203280" y="5143500"/>
          <a:ext cx="3" cy="720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119059</xdr:colOff>
      <xdr:row>31</xdr:row>
      <xdr:rowOff>107156</xdr:rowOff>
    </xdr:from>
    <xdr:to>
      <xdr:col>4</xdr:col>
      <xdr:colOff>588372</xdr:colOff>
      <xdr:row>31</xdr:row>
      <xdr:rowOff>107156</xdr:rowOff>
    </xdr:to>
    <xdr:cxnSp macro="">
      <xdr:nvCxnSpPr>
        <xdr:cNvPr id="14" name="Conector recto de flecha 13">
          <a:extLst>
            <a:ext uri="{FF2B5EF4-FFF2-40B4-BE49-F238E27FC236}">
              <a16:creationId xmlns:a16="http://schemas.microsoft.com/office/drawing/2014/main" id="{EC9EFA5D-99CC-439C-87D0-44CF4E378CE0}"/>
            </a:ext>
          </a:extLst>
        </xdr:cNvPr>
        <xdr:cNvCxnSpPr/>
      </xdr:nvCxnSpPr>
      <xdr:spPr>
        <a:xfrm>
          <a:off x="1809747" y="6012656"/>
          <a:ext cx="216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154780</xdr:colOff>
      <xdr:row>31</xdr:row>
      <xdr:rowOff>107156</xdr:rowOff>
    </xdr:from>
    <xdr:to>
      <xdr:col>7</xdr:col>
      <xdr:colOff>713437</xdr:colOff>
      <xdr:row>31</xdr:row>
      <xdr:rowOff>107156</xdr:rowOff>
    </xdr:to>
    <xdr:cxnSp macro="">
      <xdr:nvCxnSpPr>
        <xdr:cNvPr id="17" name="Conector recto de flecha 16">
          <a:extLst>
            <a:ext uri="{FF2B5EF4-FFF2-40B4-BE49-F238E27FC236}">
              <a16:creationId xmlns:a16="http://schemas.microsoft.com/office/drawing/2014/main" id="{398553BA-CC70-4684-BB50-08F52F60B41C}"/>
            </a:ext>
          </a:extLst>
        </xdr:cNvPr>
        <xdr:cNvCxnSpPr/>
      </xdr:nvCxnSpPr>
      <xdr:spPr>
        <a:xfrm flipH="1" flipV="1">
          <a:off x="5226843" y="6203156"/>
          <a:ext cx="1404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404804</xdr:colOff>
      <xdr:row>30</xdr:row>
      <xdr:rowOff>23812</xdr:rowOff>
    </xdr:from>
    <xdr:to>
      <xdr:col>1</xdr:col>
      <xdr:colOff>404807</xdr:colOff>
      <xdr:row>30</xdr:row>
      <xdr:rowOff>167812</xdr:rowOff>
    </xdr:to>
    <xdr:cxnSp macro="">
      <xdr:nvCxnSpPr>
        <xdr:cNvPr id="16" name="Conector recto de flecha 15">
          <a:extLst>
            <a:ext uri="{FF2B5EF4-FFF2-40B4-BE49-F238E27FC236}">
              <a16:creationId xmlns:a16="http://schemas.microsoft.com/office/drawing/2014/main" id="{2FC450D0-82E6-413E-8AC9-BA3F9291A378}"/>
            </a:ext>
          </a:extLst>
        </xdr:cNvPr>
        <xdr:cNvCxnSpPr/>
      </xdr:nvCxnSpPr>
      <xdr:spPr>
        <a:xfrm>
          <a:off x="1250148" y="5357812"/>
          <a:ext cx="3" cy="144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15</xdr:row>
      <xdr:rowOff>0</xdr:rowOff>
    </xdr:from>
    <xdr:to>
      <xdr:col>6</xdr:col>
      <xdr:colOff>0</xdr:colOff>
      <xdr:row>24</xdr:row>
      <xdr:rowOff>3000</xdr:rowOff>
    </xdr:to>
    <xdr:graphicFrame macro="">
      <xdr:nvGraphicFramePr>
        <xdr:cNvPr id="25" name="Gráfico 24">
          <a:extLst>
            <a:ext uri="{FF2B5EF4-FFF2-40B4-BE49-F238E27FC236}">
              <a16:creationId xmlns:a16="http://schemas.microsoft.com/office/drawing/2014/main" id="{286FE8EB-22C8-4C77-9B99-26669AEA22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15</xdr:row>
      <xdr:rowOff>0</xdr:rowOff>
    </xdr:from>
    <xdr:to>
      <xdr:col>11</xdr:col>
      <xdr:colOff>0</xdr:colOff>
      <xdr:row>24</xdr:row>
      <xdr:rowOff>3000</xdr:rowOff>
    </xdr:to>
    <xdr:graphicFrame macro="">
      <xdr:nvGraphicFramePr>
        <xdr:cNvPr id="26" name="Gráfico 25">
          <a:extLst>
            <a:ext uri="{FF2B5EF4-FFF2-40B4-BE49-F238E27FC236}">
              <a16:creationId xmlns:a16="http://schemas.microsoft.com/office/drawing/2014/main" id="{1DD68772-6E35-4890-BE52-844505677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15</xdr:row>
      <xdr:rowOff>0</xdr:rowOff>
    </xdr:from>
    <xdr:to>
      <xdr:col>18</xdr:col>
      <xdr:colOff>0</xdr:colOff>
      <xdr:row>24</xdr:row>
      <xdr:rowOff>3000</xdr:rowOff>
    </xdr:to>
    <xdr:graphicFrame macro="">
      <xdr:nvGraphicFramePr>
        <xdr:cNvPr id="27" name="Gráfico 26">
          <a:extLst>
            <a:ext uri="{FF2B5EF4-FFF2-40B4-BE49-F238E27FC236}">
              <a16:creationId xmlns:a16="http://schemas.microsoft.com/office/drawing/2014/main" id="{E8AC58A2-E7E2-4CB4-AC9C-D71187E32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15</xdr:row>
      <xdr:rowOff>0</xdr:rowOff>
    </xdr:from>
    <xdr:to>
      <xdr:col>23</xdr:col>
      <xdr:colOff>0</xdr:colOff>
      <xdr:row>24</xdr:row>
      <xdr:rowOff>3000</xdr:rowOff>
    </xdr:to>
    <xdr:graphicFrame macro="">
      <xdr:nvGraphicFramePr>
        <xdr:cNvPr id="28" name="Gráfico 27">
          <a:extLst>
            <a:ext uri="{FF2B5EF4-FFF2-40B4-BE49-F238E27FC236}">
              <a16:creationId xmlns:a16="http://schemas.microsoft.com/office/drawing/2014/main" id="{A477F2ED-69F1-428D-8B3D-A3C4DC2AD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0</xdr:colOff>
      <xdr:row>15</xdr:row>
      <xdr:rowOff>0</xdr:rowOff>
    </xdr:from>
    <xdr:to>
      <xdr:col>30</xdr:col>
      <xdr:colOff>0</xdr:colOff>
      <xdr:row>24</xdr:row>
      <xdr:rowOff>3000</xdr:rowOff>
    </xdr:to>
    <xdr:graphicFrame macro="">
      <xdr:nvGraphicFramePr>
        <xdr:cNvPr id="29" name="Gráfico 28">
          <a:extLst>
            <a:ext uri="{FF2B5EF4-FFF2-40B4-BE49-F238E27FC236}">
              <a16:creationId xmlns:a16="http://schemas.microsoft.com/office/drawing/2014/main" id="{67DAE0EE-D8E5-4D3E-A518-3F96C3E4D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15</xdr:row>
      <xdr:rowOff>0</xdr:rowOff>
    </xdr:from>
    <xdr:to>
      <xdr:col>35</xdr:col>
      <xdr:colOff>0</xdr:colOff>
      <xdr:row>24</xdr:row>
      <xdr:rowOff>3000</xdr:rowOff>
    </xdr:to>
    <xdr:graphicFrame macro="">
      <xdr:nvGraphicFramePr>
        <xdr:cNvPr id="30" name="Gráfico 29">
          <a:extLst>
            <a:ext uri="{FF2B5EF4-FFF2-40B4-BE49-F238E27FC236}">
              <a16:creationId xmlns:a16="http://schemas.microsoft.com/office/drawing/2014/main" id="{840713E2-8CA8-4114-B8A4-81AA81CF4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zoomScale="80" zoomScaleNormal="80" workbookViewId="0">
      <selection activeCell="K40" sqref="K40"/>
    </sheetView>
  </sheetViews>
  <sheetFormatPr baseColWidth="10" defaultColWidth="12.7109375" defaultRowHeight="15" customHeight="1" x14ac:dyDescent="0.2"/>
  <cols>
    <col min="1" max="2" width="12.7109375" style="1"/>
    <col min="3" max="3" width="12.7109375" style="1" customWidth="1"/>
    <col min="4" max="6" width="12.7109375" style="1"/>
    <col min="7" max="7" width="12.7109375" style="1" customWidth="1"/>
    <col min="8" max="16384" width="12.7109375" style="1"/>
  </cols>
  <sheetData>
    <row r="1" spans="1:14" s="3" customFormat="1" ht="15" customHeight="1" x14ac:dyDescent="0.2">
      <c r="A1" s="255" t="s">
        <v>98</v>
      </c>
      <c r="B1" s="255"/>
      <c r="C1" s="255"/>
      <c r="D1" s="255"/>
      <c r="E1" s="255"/>
      <c r="F1" s="255"/>
      <c r="G1" s="255"/>
      <c r="H1" s="255"/>
    </row>
    <row r="2" spans="1:14" s="3" customFormat="1" ht="15" customHeight="1" x14ac:dyDescent="0.2">
      <c r="A2" s="255"/>
      <c r="B2" s="255"/>
      <c r="C2" s="255"/>
      <c r="D2" s="255"/>
      <c r="E2" s="255"/>
      <c r="F2" s="255"/>
      <c r="G2" s="255"/>
      <c r="H2" s="255"/>
    </row>
    <row r="3" spans="1:14" ht="15" customHeight="1" x14ac:dyDescent="0.2">
      <c r="A3" s="4" t="s">
        <v>0</v>
      </c>
      <c r="B3" s="4"/>
      <c r="C3" s="4"/>
      <c r="D3" s="5"/>
      <c r="E3" s="5"/>
      <c r="F3" s="5"/>
      <c r="G3" s="5"/>
      <c r="H3" s="5"/>
      <c r="I3" s="3"/>
      <c r="J3" s="3"/>
      <c r="K3" s="3"/>
      <c r="L3" s="3"/>
      <c r="M3" s="3"/>
      <c r="N3" s="3"/>
    </row>
    <row r="4" spans="1:14" s="7" customFormat="1" ht="15" customHeight="1" x14ac:dyDescent="0.2">
      <c r="A4" s="6"/>
      <c r="B4" s="6"/>
      <c r="C4" s="6"/>
      <c r="F4" s="8"/>
      <c r="G4" s="8"/>
      <c r="H4" s="8"/>
      <c r="I4" s="3"/>
      <c r="J4" s="3"/>
      <c r="K4" s="3"/>
      <c r="L4" s="3"/>
      <c r="M4" s="3"/>
      <c r="N4" s="3"/>
    </row>
    <row r="5" spans="1:14" ht="15" customHeight="1" x14ac:dyDescent="0.2">
      <c r="A5" s="1" t="s">
        <v>14</v>
      </c>
      <c r="C5" s="1" t="s">
        <v>66</v>
      </c>
    </row>
    <row r="6" spans="1:14" ht="15" customHeight="1" x14ac:dyDescent="0.2">
      <c r="C6" s="1" t="s">
        <v>13</v>
      </c>
    </row>
    <row r="7" spans="1:14" ht="15" customHeight="1" x14ac:dyDescent="0.2">
      <c r="C7" s="1" t="s">
        <v>59</v>
      </c>
    </row>
    <row r="10" spans="1:14" s="7" customFormat="1" ht="15" customHeight="1" x14ac:dyDescent="0.2">
      <c r="A10" s="77" t="s">
        <v>0</v>
      </c>
      <c r="B10" s="77"/>
      <c r="C10" s="77"/>
      <c r="D10" s="77"/>
      <c r="E10" s="78"/>
      <c r="F10" s="75" t="s">
        <v>9</v>
      </c>
      <c r="G10" s="75" t="s">
        <v>10</v>
      </c>
      <c r="H10" s="75" t="s">
        <v>11</v>
      </c>
      <c r="I10" s="3"/>
      <c r="J10" s="3"/>
    </row>
    <row r="11" spans="1:14" ht="15" customHeight="1" x14ac:dyDescent="0.2">
      <c r="A11" s="74"/>
      <c r="B11" s="74"/>
      <c r="C11" s="74"/>
      <c r="D11" s="74"/>
      <c r="E11" s="74"/>
      <c r="F11" s="76">
        <f>SUM(F12:F13)</f>
        <v>784552</v>
      </c>
      <c r="G11" s="76">
        <f t="shared" ref="G11:H11" si="0">SUM(G12:G13)</f>
        <v>865457</v>
      </c>
      <c r="H11" s="76">
        <f t="shared" si="0"/>
        <v>1007039.9999999998</v>
      </c>
      <c r="I11" s="3"/>
    </row>
    <row r="12" spans="1:14" s="3" customFormat="1" ht="15" customHeight="1" x14ac:dyDescent="0.2">
      <c r="B12" s="67"/>
      <c r="C12" s="67"/>
      <c r="D12" s="259" t="s">
        <v>78</v>
      </c>
      <c r="E12" s="260"/>
      <c r="F12" s="12">
        <v>653793</v>
      </c>
      <c r="G12" s="12">
        <v>721214</v>
      </c>
      <c r="H12" s="12">
        <v>839199.99999999977</v>
      </c>
    </row>
    <row r="13" spans="1:14" ht="15" customHeight="1" x14ac:dyDescent="0.2">
      <c r="B13" s="67"/>
      <c r="C13" s="67"/>
      <c r="D13" s="259" t="s">
        <v>79</v>
      </c>
      <c r="E13" s="259"/>
      <c r="F13" s="13">
        <v>130759</v>
      </c>
      <c r="G13" s="13">
        <v>144243</v>
      </c>
      <c r="H13" s="13">
        <v>167839.99999999997</v>
      </c>
      <c r="I13" s="3"/>
    </row>
    <row r="14" spans="1:14" ht="15" customHeight="1" x14ac:dyDescent="0.2">
      <c r="D14" s="3"/>
      <c r="E14" s="3"/>
      <c r="F14" s="3"/>
      <c r="G14" s="3"/>
      <c r="H14" s="3"/>
      <c r="I14" s="3"/>
      <c r="K14" s="3"/>
      <c r="L14" s="3"/>
      <c r="M14" s="3"/>
    </row>
    <row r="15" spans="1:14" s="3" customFormat="1" ht="15" customHeight="1" x14ac:dyDescent="0.2"/>
    <row r="16" spans="1:14" s="3" customFormat="1" ht="15" customHeight="1" x14ac:dyDescent="0.2"/>
    <row r="17" spans="1:10" s="3" customFormat="1" ht="15" customHeight="1" x14ac:dyDescent="0.2"/>
    <row r="18" spans="1:10" s="3" customFormat="1" ht="15" customHeight="1" x14ac:dyDescent="0.2"/>
    <row r="19" spans="1:10" s="3" customFormat="1" ht="15" customHeight="1" x14ac:dyDescent="0.2"/>
    <row r="20" spans="1:10" ht="15" customHeight="1" x14ac:dyDescent="0.2">
      <c r="A20" s="265" t="s">
        <v>91</v>
      </c>
      <c r="B20" s="265"/>
      <c r="C20" s="265"/>
      <c r="D20" s="265"/>
      <c r="E20" s="265"/>
      <c r="F20" s="265"/>
      <c r="G20" s="265"/>
      <c r="H20" s="265"/>
      <c r="J20" s="13"/>
    </row>
    <row r="21" spans="1:10" s="3" customFormat="1" ht="15" customHeight="1" x14ac:dyDescent="0.2">
      <c r="A21" s="265"/>
      <c r="B21" s="265"/>
      <c r="C21" s="265"/>
      <c r="D21" s="265"/>
      <c r="E21" s="265"/>
      <c r="F21" s="265"/>
      <c r="G21" s="265"/>
      <c r="H21" s="265"/>
    </row>
    <row r="22" spans="1:10" s="3" customFormat="1" ht="15" customHeight="1" x14ac:dyDescent="0.2">
      <c r="A22" s="68" t="s">
        <v>36</v>
      </c>
      <c r="B22" s="68"/>
      <c r="C22" s="68"/>
      <c r="D22" s="68"/>
      <c r="E22" s="68"/>
      <c r="F22" s="69" t="s">
        <v>9</v>
      </c>
      <c r="G22" s="69" t="s">
        <v>10</v>
      </c>
      <c r="H22" s="69" t="s">
        <v>11</v>
      </c>
    </row>
    <row r="23" spans="1:10" s="3" customFormat="1" ht="15" customHeight="1" x14ac:dyDescent="0.2">
      <c r="A23" s="261" t="s">
        <v>78</v>
      </c>
      <c r="B23" s="261"/>
      <c r="C23" s="84" t="s">
        <v>68</v>
      </c>
      <c r="D23" s="84"/>
      <c r="E23" s="84"/>
      <c r="F23" s="82" t="s">
        <v>8</v>
      </c>
      <c r="G23" s="82" t="s">
        <v>8</v>
      </c>
      <c r="H23" s="82" t="s">
        <v>8</v>
      </c>
    </row>
    <row r="24" spans="1:10" s="3" customFormat="1" ht="15" customHeight="1" x14ac:dyDescent="0.2">
      <c r="A24" s="262"/>
      <c r="B24" s="262"/>
      <c r="C24" s="34" t="s">
        <v>67</v>
      </c>
      <c r="D24" s="34"/>
      <c r="E24" s="34"/>
      <c r="F24" s="79" t="s">
        <v>8</v>
      </c>
      <c r="G24" s="79" t="s">
        <v>8</v>
      </c>
      <c r="H24" s="79" t="s">
        <v>8</v>
      </c>
    </row>
    <row r="25" spans="1:10" s="3" customFormat="1" ht="15" customHeight="1" x14ac:dyDescent="0.2">
      <c r="A25" s="262"/>
      <c r="B25" s="262"/>
      <c r="C25" s="34" t="s">
        <v>65</v>
      </c>
      <c r="D25" s="34"/>
      <c r="E25" s="34"/>
      <c r="F25" s="79" t="s">
        <v>8</v>
      </c>
      <c r="G25" s="79" t="s">
        <v>8</v>
      </c>
      <c r="H25" s="79" t="s">
        <v>8</v>
      </c>
    </row>
    <row r="26" spans="1:10" s="3" customFormat="1" ht="15" customHeight="1" x14ac:dyDescent="0.2">
      <c r="A26" s="262"/>
      <c r="B26" s="262"/>
      <c r="C26" s="34" t="s">
        <v>1</v>
      </c>
      <c r="D26" s="34"/>
      <c r="E26" s="34"/>
      <c r="F26" s="79" t="s">
        <v>8</v>
      </c>
      <c r="G26" s="79" t="s">
        <v>8</v>
      </c>
      <c r="H26" s="79" t="s">
        <v>8</v>
      </c>
    </row>
    <row r="27" spans="1:10" s="3" customFormat="1" ht="15" customHeight="1" x14ac:dyDescent="0.2">
      <c r="A27" s="262"/>
      <c r="B27" s="262"/>
      <c r="C27" s="34" t="s">
        <v>2</v>
      </c>
      <c r="D27" s="34"/>
      <c r="E27" s="34"/>
      <c r="F27" s="79" t="s">
        <v>8</v>
      </c>
      <c r="G27" s="79" t="s">
        <v>8</v>
      </c>
      <c r="H27" s="79" t="s">
        <v>8</v>
      </c>
    </row>
    <row r="28" spans="1:10" s="3" customFormat="1" ht="15" customHeight="1" x14ac:dyDescent="0.2">
      <c r="A28" s="262"/>
      <c r="B28" s="262"/>
      <c r="C28" s="34" t="s">
        <v>3</v>
      </c>
      <c r="D28" s="34"/>
      <c r="E28" s="34"/>
      <c r="F28" s="79" t="s">
        <v>8</v>
      </c>
      <c r="G28" s="79" t="s">
        <v>8</v>
      </c>
      <c r="H28" s="79" t="s">
        <v>8</v>
      </c>
    </row>
    <row r="29" spans="1:10" s="3" customFormat="1" ht="15" customHeight="1" x14ac:dyDescent="0.2">
      <c r="A29" s="263"/>
      <c r="B29" s="263"/>
      <c r="C29" s="85" t="s">
        <v>72</v>
      </c>
      <c r="D29" s="85"/>
      <c r="E29" s="85"/>
      <c r="F29" s="83" t="s">
        <v>8</v>
      </c>
      <c r="G29" s="83" t="s">
        <v>8</v>
      </c>
      <c r="H29" s="83" t="s">
        <v>8</v>
      </c>
    </row>
    <row r="30" spans="1:10" s="3" customFormat="1" ht="15" customHeight="1" x14ac:dyDescent="0.2">
      <c r="A30" s="264" t="s">
        <v>79</v>
      </c>
      <c r="B30" s="264"/>
      <c r="C30" s="80" t="s">
        <v>73</v>
      </c>
      <c r="D30" s="80"/>
      <c r="E30" s="80"/>
      <c r="F30" s="81" t="s">
        <v>8</v>
      </c>
      <c r="G30" s="81" t="s">
        <v>8</v>
      </c>
      <c r="H30" s="81" t="s">
        <v>8</v>
      </c>
    </row>
    <row r="31" spans="1:10" s="3" customFormat="1" ht="15" customHeight="1" x14ac:dyDescent="0.2">
      <c r="A31" s="256" t="s">
        <v>78</v>
      </c>
      <c r="B31" s="256"/>
      <c r="C31" s="34" t="s">
        <v>4</v>
      </c>
      <c r="D31" s="34"/>
      <c r="E31" s="34"/>
      <c r="F31" s="79"/>
      <c r="G31" s="79" t="s">
        <v>8</v>
      </c>
      <c r="H31" s="79" t="s">
        <v>8</v>
      </c>
    </row>
    <row r="32" spans="1:10" s="3" customFormat="1" ht="15" customHeight="1" x14ac:dyDescent="0.2">
      <c r="A32" s="257"/>
      <c r="B32" s="257"/>
      <c r="C32" s="34" t="s">
        <v>5</v>
      </c>
      <c r="D32" s="34"/>
      <c r="E32" s="34"/>
      <c r="F32" s="79"/>
      <c r="G32" s="79" t="s">
        <v>8</v>
      </c>
      <c r="H32" s="79" t="s">
        <v>8</v>
      </c>
    </row>
    <row r="33" spans="1:10" s="3" customFormat="1" ht="15" customHeight="1" x14ac:dyDescent="0.2">
      <c r="A33" s="257"/>
      <c r="B33" s="257"/>
      <c r="C33" s="34" t="s">
        <v>6</v>
      </c>
      <c r="D33" s="34"/>
      <c r="E33" s="34"/>
      <c r="F33" s="79"/>
      <c r="G33" s="79" t="s">
        <v>8</v>
      </c>
      <c r="H33" s="79" t="s">
        <v>8</v>
      </c>
    </row>
    <row r="34" spans="1:10" s="3" customFormat="1" ht="15" customHeight="1" x14ac:dyDescent="0.2">
      <c r="A34" s="257"/>
      <c r="B34" s="257"/>
      <c r="C34" s="34" t="s">
        <v>69</v>
      </c>
      <c r="D34" s="34"/>
      <c r="E34" s="34"/>
      <c r="F34" s="79"/>
      <c r="G34" s="79" t="s">
        <v>8</v>
      </c>
      <c r="H34" s="79" t="s">
        <v>8</v>
      </c>
    </row>
    <row r="35" spans="1:10" s="3" customFormat="1" ht="15" customHeight="1" x14ac:dyDescent="0.2">
      <c r="A35" s="258"/>
      <c r="B35" s="258"/>
      <c r="C35" s="85" t="s">
        <v>74</v>
      </c>
      <c r="D35" s="85"/>
      <c r="E35" s="85"/>
      <c r="F35" s="83"/>
      <c r="G35" s="83" t="s">
        <v>8</v>
      </c>
      <c r="H35" s="83" t="s">
        <v>8</v>
      </c>
    </row>
    <row r="36" spans="1:10" s="3" customFormat="1" ht="15" customHeight="1" x14ac:dyDescent="0.2">
      <c r="A36" s="264" t="s">
        <v>79</v>
      </c>
      <c r="B36" s="264"/>
      <c r="C36" s="80" t="s">
        <v>75</v>
      </c>
      <c r="D36" s="80"/>
      <c r="E36" s="80"/>
      <c r="F36" s="81"/>
      <c r="G36" s="81" t="s">
        <v>8</v>
      </c>
      <c r="H36" s="81" t="s">
        <v>8</v>
      </c>
    </row>
    <row r="37" spans="1:10" s="3" customFormat="1" ht="15" customHeight="1" x14ac:dyDescent="0.2">
      <c r="A37" s="256" t="s">
        <v>78</v>
      </c>
      <c r="B37" s="256"/>
      <c r="C37" s="34" t="s">
        <v>7</v>
      </c>
      <c r="D37" s="34"/>
      <c r="E37" s="34"/>
      <c r="F37" s="79"/>
      <c r="G37" s="79"/>
      <c r="H37" s="79" t="s">
        <v>8</v>
      </c>
    </row>
    <row r="38" spans="1:10" s="3" customFormat="1" ht="15" customHeight="1" x14ac:dyDescent="0.2">
      <c r="A38" s="257"/>
      <c r="B38" s="257"/>
      <c r="C38" s="34" t="s">
        <v>70</v>
      </c>
      <c r="D38" s="34"/>
      <c r="E38" s="34"/>
      <c r="F38" s="79"/>
      <c r="G38" s="79"/>
      <c r="H38" s="79" t="s">
        <v>8</v>
      </c>
    </row>
    <row r="39" spans="1:10" s="3" customFormat="1" ht="15" customHeight="1" x14ac:dyDescent="0.2">
      <c r="A39" s="257"/>
      <c r="B39" s="257"/>
      <c r="C39" s="34" t="s">
        <v>71</v>
      </c>
      <c r="D39" s="34"/>
      <c r="E39" s="34"/>
      <c r="F39" s="79"/>
      <c r="G39" s="79"/>
      <c r="H39" s="79" t="s">
        <v>8</v>
      </c>
    </row>
    <row r="40" spans="1:10" s="3" customFormat="1" ht="15" customHeight="1" x14ac:dyDescent="0.2">
      <c r="A40" s="258"/>
      <c r="B40" s="258"/>
      <c r="C40" s="85" t="s">
        <v>76</v>
      </c>
      <c r="D40" s="85"/>
      <c r="E40" s="85"/>
      <c r="F40" s="83"/>
      <c r="G40" s="83"/>
      <c r="H40" s="83" t="s">
        <v>8</v>
      </c>
    </row>
    <row r="41" spans="1:10" s="3" customFormat="1" ht="15" customHeight="1" x14ac:dyDescent="0.2">
      <c r="A41" s="80" t="s">
        <v>79</v>
      </c>
      <c r="B41" s="80"/>
      <c r="C41" s="80" t="s">
        <v>77</v>
      </c>
      <c r="D41" s="80"/>
      <c r="E41" s="80"/>
      <c r="F41" s="81"/>
      <c r="G41" s="81"/>
      <c r="H41" s="81" t="s">
        <v>8</v>
      </c>
    </row>
    <row r="42" spans="1:10" s="3" customFormat="1" ht="15" customHeight="1" x14ac:dyDescent="0.2">
      <c r="C42" s="67"/>
      <c r="D42" s="67"/>
      <c r="E42" s="67"/>
    </row>
    <row r="43" spans="1:10" s="3" customFormat="1" ht="15" customHeight="1" x14ac:dyDescent="0.2">
      <c r="C43" s="67"/>
      <c r="D43" s="67"/>
      <c r="E43" s="67"/>
    </row>
    <row r="44" spans="1:10" ht="15" customHeight="1" x14ac:dyDescent="0.2">
      <c r="A44" s="21" t="s">
        <v>42</v>
      </c>
      <c r="B44" s="21"/>
      <c r="C44" s="21"/>
      <c r="D44" s="21"/>
      <c r="E44" s="21"/>
      <c r="F44" s="22" t="s">
        <v>9</v>
      </c>
      <c r="G44" s="22" t="s">
        <v>10</v>
      </c>
      <c r="H44" s="22" t="s">
        <v>11</v>
      </c>
      <c r="J44" s="3"/>
    </row>
    <row r="45" spans="1:10" ht="15" customHeight="1" x14ac:dyDescent="0.2">
      <c r="A45" s="1" t="s">
        <v>38</v>
      </c>
      <c r="B45" s="3"/>
      <c r="C45" s="3"/>
      <c r="D45" s="3"/>
      <c r="E45" s="3"/>
      <c r="F45" s="66">
        <v>0</v>
      </c>
      <c r="G45" s="66">
        <v>0</v>
      </c>
      <c r="H45" s="66">
        <v>0</v>
      </c>
      <c r="J45" s="3"/>
    </row>
    <row r="46" spans="1:10" ht="15" customHeight="1" x14ac:dyDescent="0.2">
      <c r="B46" s="3"/>
      <c r="D46" s="7"/>
    </row>
    <row r="47" spans="1:10" ht="15" customHeight="1" x14ac:dyDescent="0.2">
      <c r="B47" s="3"/>
    </row>
    <row r="48" spans="1:10" ht="15" customHeight="1" x14ac:dyDescent="0.2">
      <c r="B48" s="3"/>
    </row>
    <row r="49" spans="2:2" ht="15" customHeight="1" x14ac:dyDescent="0.2">
      <c r="B49" s="3"/>
    </row>
  </sheetData>
  <mergeCells count="9">
    <mergeCell ref="A1:H2"/>
    <mergeCell ref="A37:B40"/>
    <mergeCell ref="D12:E12"/>
    <mergeCell ref="D13:E13"/>
    <mergeCell ref="A23:B29"/>
    <mergeCell ref="A30:B30"/>
    <mergeCell ref="A36:B36"/>
    <mergeCell ref="A31:B35"/>
    <mergeCell ref="A20:H21"/>
  </mergeCell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6"/>
  <sheetViews>
    <sheetView showRowColHeaders="0" tabSelected="1" zoomScaleNormal="100" workbookViewId="0">
      <pane ySplit="4" topLeftCell="A5" activePane="bottomLeft" state="frozen"/>
      <selection pane="bottomLeft" activeCell="R10" sqref="R10:X10"/>
    </sheetView>
  </sheetViews>
  <sheetFormatPr baseColWidth="10" defaultColWidth="15.7109375" defaultRowHeight="18" customHeight="1" x14ac:dyDescent="0.2"/>
  <cols>
    <col min="1" max="1" width="3.7109375" style="178" customWidth="1"/>
    <col min="2" max="2" width="1.7109375" style="178" customWidth="1"/>
    <col min="3" max="3" width="19" style="178" customWidth="1"/>
    <col min="4" max="4" width="9.5703125" style="178" customWidth="1"/>
    <col min="5" max="5" width="1.7109375" style="178" customWidth="1"/>
    <col min="6" max="8" width="4.28515625" style="178" customWidth="1"/>
    <col min="9" max="9" width="1.7109375" style="178" customWidth="1"/>
    <col min="10" max="12" width="4.28515625" style="178" customWidth="1"/>
    <col min="13" max="13" width="1.7109375" style="178" customWidth="1"/>
    <col min="14" max="16" width="4.28515625" style="178" customWidth="1"/>
    <col min="17" max="17" width="1.7109375" style="178" customWidth="1"/>
    <col min="18" max="20" width="4.28515625" style="178" customWidth="1"/>
    <col min="21" max="21" width="1.7109375" style="178" customWidth="1"/>
    <col min="22" max="24" width="4.28515625" style="178" customWidth="1"/>
    <col min="25" max="25" width="1.7109375" style="178" customWidth="1"/>
    <col min="26" max="26" width="2.7109375" style="178" customWidth="1"/>
    <col min="27" max="27" width="6.140625" style="178" customWidth="1"/>
    <col min="28" max="28" width="2.7109375" style="178" customWidth="1"/>
    <col min="29" max="29" width="1.7109375" style="178" customWidth="1"/>
    <col min="30" max="30" width="25.7109375" style="178" customWidth="1"/>
    <col min="31" max="31" width="2.7109375" style="178" customWidth="1"/>
    <col min="32" max="32" width="25.7109375" style="178" customWidth="1"/>
    <col min="33" max="33" width="2.7109375" style="178" customWidth="1"/>
    <col min="34" max="34" width="25.7109375" style="178" customWidth="1"/>
    <col min="35" max="35" width="1.7109375" style="178" customWidth="1"/>
    <col min="36" max="36" width="2.7109375" style="178" customWidth="1"/>
    <col min="37" max="37" width="6.140625" style="178" customWidth="1"/>
    <col min="38" max="38" width="2.7109375" style="178" customWidth="1"/>
    <col min="39" max="39" width="1.7109375" style="178" customWidth="1"/>
    <col min="40" max="43" width="19.28515625" style="178" customWidth="1"/>
    <col min="44" max="44" width="10.7109375" style="178" customWidth="1"/>
    <col min="45" max="45" width="9.7109375" style="178" customWidth="1"/>
    <col min="46" max="46" width="14.7109375" style="178" customWidth="1"/>
    <col min="47" max="47" width="15.7109375" style="178" customWidth="1"/>
    <col min="48" max="48" width="1.7109375" style="178" customWidth="1"/>
    <col min="49" max="49" width="3.7109375" style="178" customWidth="1"/>
    <col min="50" max="16384" width="15.7109375" style="178"/>
  </cols>
  <sheetData>
    <row r="1" spans="1:48" ht="18" customHeight="1" x14ac:dyDescent="0.2">
      <c r="A1" s="193"/>
    </row>
    <row r="2" spans="1:48" ht="24.95" customHeight="1" x14ac:dyDescent="0.2">
      <c r="A2" s="193"/>
      <c r="B2" s="177"/>
      <c r="C2" s="303" t="s">
        <v>143</v>
      </c>
      <c r="D2" s="303" t="s">
        <v>184</v>
      </c>
      <c r="E2" s="303"/>
      <c r="F2" s="303"/>
      <c r="G2" s="303"/>
      <c r="H2" s="303"/>
      <c r="I2" s="303"/>
      <c r="J2" s="303"/>
      <c r="K2" s="303"/>
      <c r="L2" s="303"/>
      <c r="M2" s="303"/>
      <c r="N2" s="303"/>
      <c r="O2" s="303"/>
      <c r="P2" s="303"/>
      <c r="Q2" s="303"/>
      <c r="R2" s="303"/>
      <c r="S2" s="303"/>
      <c r="T2" s="303"/>
      <c r="U2" s="303"/>
      <c r="V2" s="303"/>
      <c r="W2" s="303"/>
      <c r="X2" s="303"/>
      <c r="Y2" s="177"/>
      <c r="AC2" s="214"/>
      <c r="AD2" s="290" t="s">
        <v>144</v>
      </c>
      <c r="AE2" s="290" t="s">
        <v>172</v>
      </c>
      <c r="AF2" s="290"/>
      <c r="AG2" s="290"/>
      <c r="AH2" s="290"/>
      <c r="AI2" s="214"/>
      <c r="AM2" s="179"/>
      <c r="AN2" s="276" t="s">
        <v>160</v>
      </c>
      <c r="AO2" s="276" t="s">
        <v>161</v>
      </c>
      <c r="AP2" s="276"/>
      <c r="AQ2" s="276"/>
      <c r="AR2" s="276"/>
      <c r="AS2" s="276"/>
      <c r="AT2" s="276"/>
      <c r="AU2" s="276"/>
      <c r="AV2" s="179"/>
    </row>
    <row r="3" spans="1:48" ht="24.95" customHeight="1" x14ac:dyDescent="0.2">
      <c r="A3" s="193"/>
      <c r="B3" s="177"/>
      <c r="C3" s="304"/>
      <c r="D3" s="303"/>
      <c r="E3" s="303"/>
      <c r="F3" s="303"/>
      <c r="G3" s="303"/>
      <c r="H3" s="303"/>
      <c r="I3" s="303"/>
      <c r="J3" s="303"/>
      <c r="K3" s="303"/>
      <c r="L3" s="303"/>
      <c r="M3" s="303"/>
      <c r="N3" s="303"/>
      <c r="O3" s="303"/>
      <c r="P3" s="303"/>
      <c r="Q3" s="303"/>
      <c r="R3" s="303"/>
      <c r="S3" s="303"/>
      <c r="T3" s="303"/>
      <c r="U3" s="303"/>
      <c r="V3" s="303"/>
      <c r="W3" s="303"/>
      <c r="X3" s="303"/>
      <c r="Y3" s="177"/>
      <c r="AC3" s="214"/>
      <c r="AD3" s="291"/>
      <c r="AE3" s="290"/>
      <c r="AF3" s="290"/>
      <c r="AG3" s="290"/>
      <c r="AH3" s="290"/>
      <c r="AI3" s="214"/>
      <c r="AM3" s="179"/>
      <c r="AN3" s="289"/>
      <c r="AO3" s="276"/>
      <c r="AP3" s="276"/>
      <c r="AQ3" s="276"/>
      <c r="AR3" s="276"/>
      <c r="AS3" s="276"/>
      <c r="AT3" s="276"/>
      <c r="AU3" s="276"/>
      <c r="AV3" s="179"/>
    </row>
    <row r="4" spans="1:48" ht="18" customHeight="1" x14ac:dyDescent="0.2">
      <c r="A4" s="193"/>
    </row>
    <row r="5" spans="1:48" ht="18" customHeight="1" x14ac:dyDescent="0.2">
      <c r="A5" s="193"/>
    </row>
    <row r="6" spans="1:48" ht="18" customHeight="1" x14ac:dyDescent="0.2">
      <c r="A6" s="193"/>
      <c r="B6" s="180"/>
      <c r="C6" s="299" t="s">
        <v>146</v>
      </c>
      <c r="D6" s="299" t="s">
        <v>174</v>
      </c>
      <c r="E6" s="299"/>
      <c r="F6" s="299"/>
      <c r="G6" s="299"/>
      <c r="H6" s="299"/>
      <c r="I6" s="299"/>
      <c r="J6" s="299"/>
      <c r="K6" s="299"/>
      <c r="L6" s="299"/>
      <c r="M6" s="299"/>
      <c r="N6" s="299"/>
      <c r="O6" s="299"/>
      <c r="P6" s="299"/>
      <c r="Q6" s="299"/>
      <c r="R6" s="299"/>
      <c r="S6" s="299"/>
      <c r="T6" s="299"/>
      <c r="U6" s="299"/>
      <c r="V6" s="299"/>
      <c r="W6" s="299"/>
      <c r="X6" s="299"/>
      <c r="Y6" s="181"/>
      <c r="AC6" s="216"/>
      <c r="AD6" s="297" t="s">
        <v>145</v>
      </c>
      <c r="AE6" s="297"/>
      <c r="AF6" s="297"/>
      <c r="AG6" s="217"/>
      <c r="AH6" s="294"/>
      <c r="AI6" s="218"/>
      <c r="AM6" s="182"/>
      <c r="AN6" s="275" t="s">
        <v>171</v>
      </c>
      <c r="AO6" s="275"/>
      <c r="AP6" s="275"/>
      <c r="AQ6" s="275"/>
      <c r="AR6" s="275"/>
      <c r="AS6" s="275"/>
      <c r="AT6" s="272">
        <f>AU10+AU16+AU26+AU22</f>
        <v>0</v>
      </c>
      <c r="AU6" s="272"/>
      <c r="AV6" s="183"/>
    </row>
    <row r="7" spans="1:48" ht="18" customHeight="1" x14ac:dyDescent="0.2">
      <c r="A7" s="193"/>
      <c r="B7" s="184"/>
      <c r="C7" s="300"/>
      <c r="D7" s="300"/>
      <c r="E7" s="300"/>
      <c r="F7" s="300"/>
      <c r="G7" s="300"/>
      <c r="H7" s="300"/>
      <c r="I7" s="300"/>
      <c r="J7" s="300"/>
      <c r="K7" s="300"/>
      <c r="L7" s="300"/>
      <c r="M7" s="300"/>
      <c r="N7" s="300"/>
      <c r="O7" s="300"/>
      <c r="P7" s="300"/>
      <c r="Q7" s="300"/>
      <c r="R7" s="300"/>
      <c r="S7" s="300"/>
      <c r="T7" s="300"/>
      <c r="U7" s="300"/>
      <c r="V7" s="300"/>
      <c r="W7" s="300"/>
      <c r="X7" s="300"/>
      <c r="Y7" s="185"/>
      <c r="AC7" s="219"/>
      <c r="AD7" s="290"/>
      <c r="AE7" s="290"/>
      <c r="AF7" s="290"/>
      <c r="AG7" s="215"/>
      <c r="AH7" s="295"/>
      <c r="AI7" s="220"/>
      <c r="AM7" s="186"/>
      <c r="AN7" s="276"/>
      <c r="AO7" s="276"/>
      <c r="AP7" s="276"/>
      <c r="AQ7" s="276"/>
      <c r="AR7" s="276"/>
      <c r="AS7" s="276"/>
      <c r="AT7" s="273"/>
      <c r="AU7" s="273"/>
      <c r="AV7" s="187"/>
    </row>
    <row r="8" spans="1:48" ht="18" customHeight="1" x14ac:dyDescent="0.2">
      <c r="A8" s="193"/>
      <c r="B8" s="184"/>
      <c r="C8" s="301"/>
      <c r="D8" s="300"/>
      <c r="E8" s="300"/>
      <c r="F8" s="300"/>
      <c r="G8" s="300"/>
      <c r="H8" s="300"/>
      <c r="I8" s="300"/>
      <c r="J8" s="300"/>
      <c r="K8" s="300"/>
      <c r="L8" s="300"/>
      <c r="M8" s="300"/>
      <c r="N8" s="300"/>
      <c r="O8" s="300"/>
      <c r="P8" s="300"/>
      <c r="Q8" s="300"/>
      <c r="R8" s="300"/>
      <c r="S8" s="300"/>
      <c r="T8" s="300"/>
      <c r="U8" s="300"/>
      <c r="V8" s="300"/>
      <c r="W8" s="300"/>
      <c r="X8" s="300"/>
      <c r="Y8" s="185"/>
      <c r="AC8" s="227"/>
      <c r="AD8" s="298"/>
      <c r="AE8" s="298"/>
      <c r="AF8" s="298"/>
      <c r="AG8" s="228"/>
      <c r="AH8" s="296"/>
      <c r="AI8" s="229"/>
      <c r="AM8" s="188"/>
      <c r="AN8" s="277"/>
      <c r="AO8" s="277"/>
      <c r="AP8" s="277"/>
      <c r="AQ8" s="277"/>
      <c r="AR8" s="277"/>
      <c r="AS8" s="277"/>
      <c r="AT8" s="274"/>
      <c r="AU8" s="274"/>
      <c r="AV8" s="189"/>
    </row>
    <row r="9" spans="1:48" ht="8.1" customHeight="1" x14ac:dyDescent="0.2">
      <c r="A9" s="193"/>
      <c r="B9" s="190"/>
      <c r="C9" s="191"/>
      <c r="D9" s="191"/>
      <c r="E9" s="191"/>
      <c r="F9" s="191"/>
      <c r="G9" s="191"/>
      <c r="H9" s="191"/>
      <c r="I9" s="191"/>
      <c r="J9" s="191"/>
      <c r="K9" s="191"/>
      <c r="L9" s="191"/>
      <c r="M9" s="191"/>
      <c r="N9" s="191"/>
      <c r="O9" s="191"/>
      <c r="P9" s="191"/>
      <c r="Q9" s="191"/>
      <c r="R9" s="191"/>
      <c r="S9" s="191"/>
      <c r="T9" s="191"/>
      <c r="U9" s="191"/>
      <c r="V9" s="191"/>
      <c r="W9" s="191"/>
      <c r="X9" s="191"/>
      <c r="Y9" s="192"/>
      <c r="AC9" s="221"/>
      <c r="AD9" s="193"/>
      <c r="AE9" s="193"/>
      <c r="AF9" s="193"/>
      <c r="AG9" s="193"/>
      <c r="AH9" s="193"/>
      <c r="AI9" s="222"/>
      <c r="AM9" s="230"/>
      <c r="AN9" s="199"/>
      <c r="AO9" s="199"/>
      <c r="AP9" s="199"/>
      <c r="AQ9" s="199"/>
      <c r="AR9" s="199"/>
      <c r="AS9" s="199"/>
      <c r="AT9" s="199"/>
      <c r="AU9" s="199"/>
      <c r="AV9" s="231"/>
    </row>
    <row r="10" spans="1:48" ht="18" customHeight="1" x14ac:dyDescent="0.2">
      <c r="B10" s="190"/>
      <c r="C10" s="191" t="s">
        <v>105</v>
      </c>
      <c r="D10" s="191"/>
      <c r="E10" s="191"/>
      <c r="F10" s="191"/>
      <c r="G10" s="191"/>
      <c r="H10" s="191"/>
      <c r="I10" s="191"/>
      <c r="J10" s="191"/>
      <c r="K10" s="191"/>
      <c r="L10" s="191"/>
      <c r="M10" s="191"/>
      <c r="N10" s="193"/>
      <c r="O10" s="193"/>
      <c r="P10" s="193"/>
      <c r="Q10" s="193"/>
      <c r="R10" s="305">
        <v>150000</v>
      </c>
      <c r="S10" s="306"/>
      <c r="T10" s="306"/>
      <c r="U10" s="306"/>
      <c r="V10" s="306"/>
      <c r="W10" s="306"/>
      <c r="X10" s="307"/>
      <c r="Y10" s="192"/>
      <c r="AC10" s="221"/>
      <c r="AD10" s="247" t="s">
        <v>135</v>
      </c>
      <c r="AE10" s="246"/>
      <c r="AF10" s="247" t="s">
        <v>136</v>
      </c>
      <c r="AG10" s="246"/>
      <c r="AH10" s="247" t="s">
        <v>137</v>
      </c>
      <c r="AI10" s="222"/>
      <c r="AL10" s="252" t="s">
        <v>158</v>
      </c>
      <c r="AM10" s="230"/>
      <c r="AN10" s="266" t="s">
        <v>162</v>
      </c>
      <c r="AO10" s="267"/>
      <c r="AP10" s="267"/>
      <c r="AQ10" s="267"/>
      <c r="AR10" s="239" t="s">
        <v>164</v>
      </c>
      <c r="AS10" s="251" t="s">
        <v>158</v>
      </c>
      <c r="AT10" s="239" t="s">
        <v>166</v>
      </c>
      <c r="AU10" s="248">
        <f>IF($AH$6="",0,IF(AS10="No",0,IF($AH$6=$AD$10,SAVINGS!F4,IF($AH$6=$AF$10,SAVINGS!G4,IF($AH$6=$AH$10,SAVINGS!H4)))))</f>
        <v>0</v>
      </c>
      <c r="AV10" s="231"/>
    </row>
    <row r="11" spans="1:48" ht="8.1" customHeight="1" x14ac:dyDescent="0.2">
      <c r="B11" s="190"/>
      <c r="C11" s="191"/>
      <c r="D11" s="191"/>
      <c r="E11" s="191"/>
      <c r="F11" s="191"/>
      <c r="G11" s="191"/>
      <c r="H11" s="191"/>
      <c r="I11" s="191"/>
      <c r="J11" s="191"/>
      <c r="K11" s="191"/>
      <c r="L11" s="191"/>
      <c r="M11" s="191"/>
      <c r="N11" s="193"/>
      <c r="O11" s="193"/>
      <c r="P11" s="193"/>
      <c r="Q11" s="193"/>
      <c r="R11" s="302"/>
      <c r="S11" s="302"/>
      <c r="T11" s="302"/>
      <c r="U11" s="302"/>
      <c r="V11" s="302"/>
      <c r="W11" s="302"/>
      <c r="X11" s="302"/>
      <c r="Y11" s="192"/>
      <c r="AC11" s="221"/>
      <c r="AD11" s="292" t="s">
        <v>134</v>
      </c>
      <c r="AE11" s="243"/>
      <c r="AF11" s="292" t="s">
        <v>138</v>
      </c>
      <c r="AG11" s="243"/>
      <c r="AH11" s="292" t="s">
        <v>139</v>
      </c>
      <c r="AI11" s="222"/>
      <c r="AL11" s="252" t="s">
        <v>182</v>
      </c>
      <c r="AM11" s="230"/>
      <c r="AN11" s="268" t="s">
        <v>163</v>
      </c>
      <c r="AO11" s="269"/>
      <c r="AP11" s="269"/>
      <c r="AQ11" s="269"/>
      <c r="AR11" s="236"/>
      <c r="AT11" s="236"/>
      <c r="AU11" s="240"/>
      <c r="AV11" s="231"/>
    </row>
    <row r="12" spans="1:48" ht="18" customHeight="1" x14ac:dyDescent="0.2">
      <c r="B12" s="190"/>
      <c r="C12" s="191" t="s">
        <v>106</v>
      </c>
      <c r="D12" s="191"/>
      <c r="E12" s="191"/>
      <c r="F12" s="191"/>
      <c r="G12" s="191"/>
      <c r="H12" s="191"/>
      <c r="I12" s="191"/>
      <c r="J12" s="191"/>
      <c r="K12" s="191"/>
      <c r="L12" s="191"/>
      <c r="M12" s="191"/>
      <c r="N12" s="193"/>
      <c r="O12" s="193"/>
      <c r="P12" s="193"/>
      <c r="Q12" s="193"/>
      <c r="R12" s="305">
        <v>140000</v>
      </c>
      <c r="S12" s="306"/>
      <c r="T12" s="306"/>
      <c r="U12" s="306"/>
      <c r="V12" s="306"/>
      <c r="W12" s="306"/>
      <c r="X12" s="307"/>
      <c r="Y12" s="192"/>
      <c r="AC12" s="221"/>
      <c r="AD12" s="292"/>
      <c r="AE12" s="244"/>
      <c r="AF12" s="292"/>
      <c r="AG12" s="244"/>
      <c r="AH12" s="292"/>
      <c r="AI12" s="222"/>
      <c r="AM12" s="230"/>
      <c r="AN12" s="268"/>
      <c r="AO12" s="269"/>
      <c r="AP12" s="269"/>
      <c r="AQ12" s="269"/>
      <c r="AR12" s="236"/>
      <c r="AT12" s="236"/>
      <c r="AU12" s="240"/>
      <c r="AV12" s="231"/>
    </row>
    <row r="13" spans="1:48" ht="8.1" customHeight="1" x14ac:dyDescent="0.2">
      <c r="B13" s="190"/>
      <c r="C13" s="191"/>
      <c r="D13" s="191"/>
      <c r="E13" s="191"/>
      <c r="F13" s="191"/>
      <c r="G13" s="191"/>
      <c r="H13" s="191"/>
      <c r="I13" s="191"/>
      <c r="J13" s="191"/>
      <c r="K13" s="191"/>
      <c r="L13" s="191"/>
      <c r="M13" s="191"/>
      <c r="N13" s="193"/>
      <c r="O13" s="193"/>
      <c r="P13" s="193"/>
      <c r="Q13" s="193"/>
      <c r="R13" s="302"/>
      <c r="S13" s="302"/>
      <c r="T13" s="302"/>
      <c r="U13" s="302"/>
      <c r="V13" s="302"/>
      <c r="W13" s="302"/>
      <c r="X13" s="302"/>
      <c r="Y13" s="192"/>
      <c r="AC13" s="221"/>
      <c r="AD13" s="292"/>
      <c r="AE13" s="245"/>
      <c r="AF13" s="292"/>
      <c r="AG13" s="245"/>
      <c r="AH13" s="292"/>
      <c r="AI13" s="222"/>
      <c r="AM13" s="230"/>
      <c r="AN13" s="268"/>
      <c r="AO13" s="269"/>
      <c r="AP13" s="269"/>
      <c r="AQ13" s="269"/>
      <c r="AR13" s="236"/>
      <c r="AS13" s="236"/>
      <c r="AT13" s="236"/>
      <c r="AU13" s="240"/>
      <c r="AV13" s="231"/>
    </row>
    <row r="14" spans="1:48" ht="18" customHeight="1" x14ac:dyDescent="0.2">
      <c r="B14" s="190"/>
      <c r="C14" s="191" t="s">
        <v>107</v>
      </c>
      <c r="D14" s="191"/>
      <c r="E14" s="191"/>
      <c r="F14" s="191"/>
      <c r="G14" s="191"/>
      <c r="H14" s="191"/>
      <c r="I14" s="191"/>
      <c r="J14" s="191"/>
      <c r="K14" s="191"/>
      <c r="L14" s="191"/>
      <c r="M14" s="191"/>
      <c r="N14" s="193"/>
      <c r="O14" s="193"/>
      <c r="P14" s="193"/>
      <c r="Q14" s="193"/>
      <c r="R14" s="305">
        <v>120000</v>
      </c>
      <c r="S14" s="306"/>
      <c r="T14" s="306"/>
      <c r="U14" s="306"/>
      <c r="V14" s="306"/>
      <c r="W14" s="306"/>
      <c r="X14" s="307"/>
      <c r="Y14" s="192"/>
      <c r="AC14" s="221"/>
      <c r="AD14" s="292"/>
      <c r="AE14" s="245"/>
      <c r="AF14" s="292"/>
      <c r="AG14" s="245"/>
      <c r="AH14" s="292"/>
      <c r="AI14" s="222"/>
      <c r="AM14" s="230"/>
      <c r="AN14" s="268"/>
      <c r="AO14" s="269"/>
      <c r="AP14" s="269"/>
      <c r="AQ14" s="269"/>
      <c r="AR14" s="236"/>
      <c r="AS14" s="236"/>
      <c r="AT14" s="236"/>
      <c r="AU14" s="240"/>
      <c r="AV14" s="231"/>
    </row>
    <row r="15" spans="1:48" ht="8.1" customHeight="1" x14ac:dyDescent="0.2">
      <c r="B15" s="190"/>
      <c r="C15" s="191"/>
      <c r="D15" s="191"/>
      <c r="E15" s="191"/>
      <c r="F15" s="191"/>
      <c r="G15" s="191"/>
      <c r="H15" s="191"/>
      <c r="I15" s="191"/>
      <c r="J15" s="191"/>
      <c r="K15" s="191"/>
      <c r="L15" s="191"/>
      <c r="M15" s="191"/>
      <c r="N15" s="193"/>
      <c r="O15" s="193"/>
      <c r="P15" s="193"/>
      <c r="Q15" s="193"/>
      <c r="R15" s="302"/>
      <c r="S15" s="302"/>
      <c r="T15" s="302"/>
      <c r="U15" s="302"/>
      <c r="V15" s="302"/>
      <c r="W15" s="302"/>
      <c r="X15" s="302"/>
      <c r="Y15" s="192"/>
      <c r="AC15" s="221"/>
      <c r="AD15" s="292"/>
      <c r="AE15" s="245"/>
      <c r="AF15" s="292"/>
      <c r="AG15" s="245"/>
      <c r="AH15" s="292"/>
      <c r="AI15" s="222"/>
      <c r="AM15" s="230"/>
      <c r="AN15" s="268"/>
      <c r="AO15" s="269"/>
      <c r="AP15" s="269"/>
      <c r="AQ15" s="269"/>
      <c r="AR15" s="236"/>
      <c r="AS15" s="236"/>
      <c r="AT15" s="236"/>
      <c r="AU15" s="240"/>
      <c r="AV15" s="231"/>
    </row>
    <row r="16" spans="1:48" ht="18" customHeight="1" x14ac:dyDescent="0.2">
      <c r="B16" s="190"/>
      <c r="C16" s="191" t="s">
        <v>108</v>
      </c>
      <c r="D16" s="191"/>
      <c r="E16" s="191"/>
      <c r="F16" s="191"/>
      <c r="G16" s="191"/>
      <c r="H16" s="191"/>
      <c r="I16" s="191"/>
      <c r="J16" s="191"/>
      <c r="K16" s="191"/>
      <c r="L16" s="191"/>
      <c r="M16" s="191"/>
      <c r="N16" s="193"/>
      <c r="O16" s="193"/>
      <c r="P16" s="193"/>
      <c r="Q16" s="193"/>
      <c r="R16" s="305">
        <v>150000</v>
      </c>
      <c r="S16" s="306"/>
      <c r="T16" s="306"/>
      <c r="U16" s="306"/>
      <c r="V16" s="306"/>
      <c r="W16" s="306"/>
      <c r="X16" s="307"/>
      <c r="Y16" s="192"/>
      <c r="AC16" s="221"/>
      <c r="AD16" s="293"/>
      <c r="AE16" s="245"/>
      <c r="AF16" s="293"/>
      <c r="AG16" s="245"/>
      <c r="AH16" s="293"/>
      <c r="AI16" s="222"/>
      <c r="AM16" s="230"/>
      <c r="AN16" s="266" t="s">
        <v>165</v>
      </c>
      <c r="AO16" s="267"/>
      <c r="AP16" s="267"/>
      <c r="AQ16" s="267"/>
      <c r="AR16" s="239" t="s">
        <v>164</v>
      </c>
      <c r="AS16" s="251" t="s">
        <v>158</v>
      </c>
      <c r="AT16" s="239" t="s">
        <v>166</v>
      </c>
      <c r="AU16" s="248">
        <f>IF($AH$6="",0,IF(AS16="No",0,IF($AH$6=$AD$10,SAVINGS!F5+SAVINGS!F6,IF($AH$6=$AF$10,SAVINGS!G5+SAVINGS!G6,IF($AH$6=$AH$10,SAVINGS!H5+SAVINGS!H6)))))</f>
        <v>0</v>
      </c>
      <c r="AV16" s="231"/>
    </row>
    <row r="17" spans="2:48" ht="8.1" customHeight="1" x14ac:dyDescent="0.2">
      <c r="B17" s="190"/>
      <c r="C17" s="191"/>
      <c r="D17" s="191"/>
      <c r="E17" s="191"/>
      <c r="F17" s="191"/>
      <c r="G17" s="191"/>
      <c r="H17" s="191"/>
      <c r="I17" s="191"/>
      <c r="J17" s="191"/>
      <c r="K17" s="191"/>
      <c r="L17" s="191"/>
      <c r="M17" s="191"/>
      <c r="N17" s="193"/>
      <c r="O17" s="193"/>
      <c r="P17" s="193"/>
      <c r="Q17" s="193"/>
      <c r="R17" s="302"/>
      <c r="S17" s="302"/>
      <c r="T17" s="302"/>
      <c r="U17" s="302"/>
      <c r="V17" s="302"/>
      <c r="W17" s="302"/>
      <c r="X17" s="302"/>
      <c r="Y17" s="192"/>
      <c r="AC17" s="223"/>
      <c r="AD17" s="224"/>
      <c r="AE17" s="225"/>
      <c r="AF17" s="224"/>
      <c r="AG17" s="225"/>
      <c r="AH17" s="224"/>
      <c r="AI17" s="226"/>
      <c r="AM17" s="230"/>
      <c r="AN17" s="268" t="s">
        <v>170</v>
      </c>
      <c r="AO17" s="269"/>
      <c r="AP17" s="269"/>
      <c r="AQ17" s="269"/>
      <c r="AR17" s="236"/>
      <c r="AS17" s="236"/>
      <c r="AT17" s="236"/>
      <c r="AU17" s="240"/>
      <c r="AV17" s="231"/>
    </row>
    <row r="18" spans="2:48" ht="18" customHeight="1" x14ac:dyDescent="0.2">
      <c r="B18" s="190"/>
      <c r="C18" s="191" t="s">
        <v>109</v>
      </c>
      <c r="D18" s="191"/>
      <c r="E18" s="191"/>
      <c r="F18" s="191"/>
      <c r="G18" s="191"/>
      <c r="H18" s="191"/>
      <c r="I18" s="191"/>
      <c r="J18" s="191"/>
      <c r="K18" s="191"/>
      <c r="L18" s="191"/>
      <c r="M18" s="191"/>
      <c r="N18" s="193"/>
      <c r="O18" s="193"/>
      <c r="P18" s="193"/>
      <c r="Q18" s="193"/>
      <c r="R18" s="305">
        <v>140000</v>
      </c>
      <c r="S18" s="306"/>
      <c r="T18" s="306"/>
      <c r="U18" s="306"/>
      <c r="V18" s="306"/>
      <c r="W18" s="306"/>
      <c r="X18" s="307"/>
      <c r="Y18" s="192"/>
      <c r="AM18" s="230"/>
      <c r="AN18" s="268"/>
      <c r="AO18" s="269"/>
      <c r="AP18" s="269"/>
      <c r="AQ18" s="269"/>
      <c r="AR18" s="236"/>
      <c r="AS18" s="236"/>
      <c r="AT18" s="236"/>
      <c r="AU18" s="240"/>
      <c r="AV18" s="231"/>
    </row>
    <row r="19" spans="2:48" ht="8.1" customHeight="1" x14ac:dyDescent="0.2">
      <c r="B19" s="190"/>
      <c r="C19" s="191"/>
      <c r="D19" s="191"/>
      <c r="E19" s="191"/>
      <c r="F19" s="191"/>
      <c r="G19" s="191"/>
      <c r="H19" s="191"/>
      <c r="I19" s="191"/>
      <c r="J19" s="191"/>
      <c r="K19" s="191"/>
      <c r="L19" s="191"/>
      <c r="M19" s="191"/>
      <c r="N19" s="193"/>
      <c r="O19" s="193"/>
      <c r="P19" s="193"/>
      <c r="Q19" s="193"/>
      <c r="R19" s="302"/>
      <c r="S19" s="302"/>
      <c r="T19" s="302"/>
      <c r="U19" s="302"/>
      <c r="V19" s="302"/>
      <c r="W19" s="302"/>
      <c r="X19" s="302"/>
      <c r="Y19" s="192"/>
      <c r="AM19" s="230"/>
      <c r="AN19" s="268"/>
      <c r="AO19" s="269"/>
      <c r="AP19" s="269"/>
      <c r="AQ19" s="269"/>
      <c r="AR19" s="236"/>
      <c r="AS19" s="236"/>
      <c r="AT19" s="236"/>
      <c r="AU19" s="240"/>
      <c r="AV19" s="231"/>
    </row>
    <row r="20" spans="2:48" ht="18" customHeight="1" x14ac:dyDescent="0.2">
      <c r="B20" s="190"/>
      <c r="C20" s="191" t="s">
        <v>110</v>
      </c>
      <c r="D20" s="191"/>
      <c r="E20" s="191"/>
      <c r="F20" s="191"/>
      <c r="G20" s="191"/>
      <c r="H20" s="191"/>
      <c r="I20" s="191"/>
      <c r="J20" s="191"/>
      <c r="K20" s="191"/>
      <c r="L20" s="191"/>
      <c r="M20" s="191"/>
      <c r="N20" s="193"/>
      <c r="O20" s="193"/>
      <c r="P20" s="193"/>
      <c r="Q20" s="193"/>
      <c r="R20" s="305">
        <v>135000</v>
      </c>
      <c r="S20" s="306"/>
      <c r="T20" s="306"/>
      <c r="U20" s="306"/>
      <c r="V20" s="306"/>
      <c r="W20" s="306"/>
      <c r="X20" s="307"/>
      <c r="Y20" s="192"/>
      <c r="AM20" s="230"/>
      <c r="AN20" s="268"/>
      <c r="AO20" s="269"/>
      <c r="AP20" s="269"/>
      <c r="AQ20" s="269"/>
      <c r="AR20" s="236"/>
      <c r="AS20" s="236"/>
      <c r="AT20" s="236"/>
      <c r="AU20" s="240"/>
      <c r="AV20" s="231"/>
    </row>
    <row r="21" spans="2:48" ht="8.1" customHeight="1" x14ac:dyDescent="0.2">
      <c r="B21" s="195"/>
      <c r="C21" s="196"/>
      <c r="D21" s="196"/>
      <c r="E21" s="196"/>
      <c r="F21" s="197"/>
      <c r="G21" s="197"/>
      <c r="H21" s="197"/>
      <c r="I21" s="197"/>
      <c r="J21" s="197"/>
      <c r="K21" s="197"/>
      <c r="L21" s="197"/>
      <c r="M21" s="197"/>
      <c r="N21" s="196"/>
      <c r="O21" s="196"/>
      <c r="P21" s="196"/>
      <c r="Q21" s="196"/>
      <c r="R21" s="197"/>
      <c r="S21" s="197"/>
      <c r="T21" s="197"/>
      <c r="U21" s="197"/>
      <c r="V21" s="196"/>
      <c r="W21" s="196"/>
      <c r="X21" s="196"/>
      <c r="Y21" s="198"/>
      <c r="AM21" s="230"/>
      <c r="AN21" s="268"/>
      <c r="AO21" s="269"/>
      <c r="AP21" s="269"/>
      <c r="AQ21" s="269"/>
      <c r="AR21" s="236"/>
      <c r="AS21" s="236"/>
      <c r="AT21" s="236"/>
      <c r="AU21" s="240"/>
      <c r="AV21" s="231"/>
    </row>
    <row r="22" spans="2:48" ht="18" customHeight="1" x14ac:dyDescent="0.2">
      <c r="AM22" s="230"/>
      <c r="AN22" s="266" t="s">
        <v>168</v>
      </c>
      <c r="AO22" s="267"/>
      <c r="AP22" s="267"/>
      <c r="AQ22" s="267"/>
      <c r="AR22" s="239" t="s">
        <v>164</v>
      </c>
      <c r="AS22" s="251" t="s">
        <v>158</v>
      </c>
      <c r="AT22" s="239" t="s">
        <v>166</v>
      </c>
      <c r="AU22" s="248">
        <f>IF($AH$6="",0,IF($R$62="Flipped Methodology",IF(AS22="Yes",IF($AH$6=$AD$10,SAVINGS!F9,IF($AH$6=$AF$10,SAVINGS!G9,IF($AH$6=$AH$10,SAVINGS!H9))),0),0))</f>
        <v>0</v>
      </c>
      <c r="AV22" s="231"/>
    </row>
    <row r="23" spans="2:48" ht="18" customHeight="1" x14ac:dyDescent="0.2">
      <c r="AM23" s="230"/>
      <c r="AN23" s="268" t="s">
        <v>173</v>
      </c>
      <c r="AO23" s="269"/>
      <c r="AP23" s="269"/>
      <c r="AQ23" s="269"/>
      <c r="AR23" s="249"/>
      <c r="AS23" s="249"/>
      <c r="AT23" s="249"/>
      <c r="AU23" s="250"/>
      <c r="AV23" s="231"/>
    </row>
    <row r="24" spans="2:48" ht="18" customHeight="1" x14ac:dyDescent="0.2">
      <c r="B24" s="180"/>
      <c r="C24" s="299" t="s">
        <v>147</v>
      </c>
      <c r="D24" s="299" t="s">
        <v>159</v>
      </c>
      <c r="E24" s="299"/>
      <c r="F24" s="299"/>
      <c r="G24" s="299"/>
      <c r="H24" s="299"/>
      <c r="I24" s="299"/>
      <c r="J24" s="299"/>
      <c r="K24" s="299"/>
      <c r="L24" s="299"/>
      <c r="M24" s="299"/>
      <c r="N24" s="299"/>
      <c r="O24" s="299"/>
      <c r="P24" s="299"/>
      <c r="Q24" s="299"/>
      <c r="R24" s="299"/>
      <c r="S24" s="299"/>
      <c r="T24" s="299"/>
      <c r="U24" s="299"/>
      <c r="V24" s="299"/>
      <c r="W24" s="299"/>
      <c r="X24" s="299"/>
      <c r="Y24" s="181"/>
      <c r="AM24" s="230"/>
      <c r="AN24" s="268"/>
      <c r="AO24" s="269"/>
      <c r="AP24" s="269"/>
      <c r="AQ24" s="269"/>
      <c r="AR24" s="249"/>
      <c r="AS24" s="249"/>
      <c r="AT24" s="249"/>
      <c r="AU24" s="250"/>
      <c r="AV24" s="231"/>
    </row>
    <row r="25" spans="2:48" ht="18" customHeight="1" x14ac:dyDescent="0.2">
      <c r="B25" s="184"/>
      <c r="C25" s="300"/>
      <c r="D25" s="300"/>
      <c r="E25" s="300"/>
      <c r="F25" s="300"/>
      <c r="G25" s="300"/>
      <c r="H25" s="300"/>
      <c r="I25" s="300"/>
      <c r="J25" s="300"/>
      <c r="K25" s="300"/>
      <c r="L25" s="300"/>
      <c r="M25" s="300"/>
      <c r="N25" s="300"/>
      <c r="O25" s="300"/>
      <c r="P25" s="300"/>
      <c r="Q25" s="300"/>
      <c r="R25" s="300"/>
      <c r="S25" s="300"/>
      <c r="T25" s="300"/>
      <c r="U25" s="300"/>
      <c r="V25" s="300"/>
      <c r="W25" s="300"/>
      <c r="X25" s="300"/>
      <c r="Y25" s="185"/>
      <c r="AM25" s="230"/>
      <c r="AN25" s="268"/>
      <c r="AO25" s="269"/>
      <c r="AP25" s="269"/>
      <c r="AQ25" s="269"/>
      <c r="AR25" s="237"/>
      <c r="AS25" s="238"/>
      <c r="AT25" s="238"/>
      <c r="AU25" s="241"/>
      <c r="AV25" s="231"/>
    </row>
    <row r="26" spans="2:48" ht="18" customHeight="1" x14ac:dyDescent="0.2">
      <c r="B26" s="184"/>
      <c r="C26" s="301"/>
      <c r="D26" s="300"/>
      <c r="E26" s="300"/>
      <c r="F26" s="300"/>
      <c r="G26" s="300"/>
      <c r="H26" s="300"/>
      <c r="I26" s="300"/>
      <c r="J26" s="300"/>
      <c r="K26" s="300"/>
      <c r="L26" s="300"/>
      <c r="M26" s="300"/>
      <c r="N26" s="300"/>
      <c r="O26" s="300"/>
      <c r="P26" s="300"/>
      <c r="Q26" s="300"/>
      <c r="R26" s="300"/>
      <c r="S26" s="300"/>
      <c r="T26" s="300"/>
      <c r="U26" s="300"/>
      <c r="V26" s="300"/>
      <c r="W26" s="300"/>
      <c r="X26" s="300"/>
      <c r="Y26" s="185"/>
      <c r="AM26" s="230"/>
      <c r="AN26" s="266" t="s">
        <v>167</v>
      </c>
      <c r="AO26" s="267"/>
      <c r="AP26" s="267"/>
      <c r="AQ26" s="267"/>
      <c r="AR26" s="239" t="s">
        <v>164</v>
      </c>
      <c r="AS26" s="251" t="s">
        <v>158</v>
      </c>
      <c r="AT26" s="239" t="s">
        <v>166</v>
      </c>
      <c r="AU26" s="248">
        <f>IF($AH$6="",0,IF(AS26="No",0,IF($AH$6=$AD$10,SAVINGS!F7,IF($AH$6=$AF$10,SAVINGS!G7,IF($AH$6=$AH$10,SAVINGS!H7)))))</f>
        <v>0</v>
      </c>
      <c r="AV26" s="231"/>
    </row>
    <row r="27" spans="2:48" ht="8.1" customHeight="1" x14ac:dyDescent="0.2">
      <c r="B27" s="190"/>
      <c r="C27" s="191"/>
      <c r="D27" s="191"/>
      <c r="E27" s="191"/>
      <c r="F27" s="191"/>
      <c r="G27" s="191"/>
      <c r="H27" s="191"/>
      <c r="I27" s="191"/>
      <c r="J27" s="191"/>
      <c r="K27" s="191"/>
      <c r="L27" s="191"/>
      <c r="M27" s="191"/>
      <c r="N27" s="191"/>
      <c r="O27" s="191"/>
      <c r="P27" s="191"/>
      <c r="Q27" s="191"/>
      <c r="R27" s="191"/>
      <c r="S27" s="191"/>
      <c r="T27" s="191"/>
      <c r="U27" s="191"/>
      <c r="V27" s="191"/>
      <c r="W27" s="191"/>
      <c r="X27" s="191"/>
      <c r="Y27" s="192"/>
      <c r="AM27" s="230"/>
      <c r="AN27" s="268" t="s">
        <v>169</v>
      </c>
      <c r="AO27" s="269"/>
      <c r="AP27" s="269"/>
      <c r="AQ27" s="269"/>
      <c r="AR27" s="236"/>
      <c r="AS27" s="236"/>
      <c r="AT27" s="236"/>
      <c r="AU27" s="240"/>
      <c r="AV27" s="231"/>
    </row>
    <row r="28" spans="2:48" ht="18" customHeight="1" x14ac:dyDescent="0.2">
      <c r="B28" s="190"/>
      <c r="C28" s="314" t="s">
        <v>142</v>
      </c>
      <c r="D28" s="314"/>
      <c r="E28" s="314"/>
      <c r="F28" s="314"/>
      <c r="G28" s="314"/>
      <c r="H28" s="314"/>
      <c r="I28" s="314"/>
      <c r="J28" s="314"/>
      <c r="K28" s="314"/>
      <c r="L28" s="314"/>
      <c r="M28" s="314"/>
      <c r="N28" s="314"/>
      <c r="O28" s="200"/>
      <c r="P28" s="200"/>
      <c r="Q28" s="200"/>
      <c r="R28" s="281">
        <v>5</v>
      </c>
      <c r="S28" s="282"/>
      <c r="T28" s="282"/>
      <c r="U28" s="282"/>
      <c r="V28" s="282"/>
      <c r="W28" s="282"/>
      <c r="X28" s="283"/>
      <c r="Y28" s="192"/>
      <c r="AM28" s="230"/>
      <c r="AN28" s="268"/>
      <c r="AO28" s="269"/>
      <c r="AP28" s="269"/>
      <c r="AQ28" s="269"/>
      <c r="AR28" s="236"/>
      <c r="AS28" s="236"/>
      <c r="AT28" s="236"/>
      <c r="AU28" s="240"/>
      <c r="AV28" s="231"/>
    </row>
    <row r="29" spans="2:48" ht="8.1" customHeight="1" x14ac:dyDescent="0.2">
      <c r="B29" s="190"/>
      <c r="C29" s="191"/>
      <c r="D29" s="191"/>
      <c r="E29" s="191"/>
      <c r="F29" s="191"/>
      <c r="G29" s="191"/>
      <c r="H29" s="191"/>
      <c r="I29" s="191"/>
      <c r="J29" s="191"/>
      <c r="K29" s="191"/>
      <c r="L29" s="191"/>
      <c r="M29" s="191"/>
      <c r="N29" s="193"/>
      <c r="O29" s="193"/>
      <c r="P29" s="193"/>
      <c r="Q29" s="193"/>
      <c r="R29" s="284"/>
      <c r="S29" s="284"/>
      <c r="T29" s="284"/>
      <c r="U29" s="284"/>
      <c r="V29" s="284"/>
      <c r="W29" s="284"/>
      <c r="X29" s="284"/>
      <c r="Y29" s="192"/>
      <c r="AM29" s="230"/>
      <c r="AN29" s="268"/>
      <c r="AO29" s="269"/>
      <c r="AP29" s="269"/>
      <c r="AQ29" s="269"/>
      <c r="AR29" s="236"/>
      <c r="AS29" s="236"/>
      <c r="AT29" s="236"/>
      <c r="AU29" s="240"/>
      <c r="AV29" s="231"/>
    </row>
    <row r="30" spans="2:48" ht="18" customHeight="1" x14ac:dyDescent="0.2">
      <c r="B30" s="190"/>
      <c r="C30" s="314" t="s">
        <v>185</v>
      </c>
      <c r="D30" s="314"/>
      <c r="E30" s="314"/>
      <c r="F30" s="314"/>
      <c r="G30" s="314"/>
      <c r="H30" s="314"/>
      <c r="I30" s="314"/>
      <c r="J30" s="314"/>
      <c r="K30" s="314"/>
      <c r="L30" s="314"/>
      <c r="M30" s="314"/>
      <c r="N30" s="314"/>
      <c r="O30" s="200"/>
      <c r="P30" s="200"/>
      <c r="Q30" s="200"/>
      <c r="R30" s="285">
        <v>0.7</v>
      </c>
      <c r="S30" s="286"/>
      <c r="T30" s="286"/>
      <c r="U30" s="286"/>
      <c r="V30" s="286"/>
      <c r="W30" s="286"/>
      <c r="X30" s="287"/>
      <c r="Y30" s="192"/>
      <c r="AM30" s="230"/>
      <c r="AN30" s="270"/>
      <c r="AO30" s="271"/>
      <c r="AP30" s="271"/>
      <c r="AQ30" s="271"/>
      <c r="AR30" s="253"/>
      <c r="AS30" s="253"/>
      <c r="AT30" s="253"/>
      <c r="AU30" s="254"/>
      <c r="AV30" s="231"/>
    </row>
    <row r="31" spans="2:48" ht="8.1" customHeight="1" x14ac:dyDescent="0.2">
      <c r="B31" s="190"/>
      <c r="C31" s="191"/>
      <c r="D31" s="191"/>
      <c r="E31" s="191"/>
      <c r="F31" s="191"/>
      <c r="G31" s="191"/>
      <c r="H31" s="191"/>
      <c r="I31" s="191"/>
      <c r="J31" s="191"/>
      <c r="K31" s="191"/>
      <c r="L31" s="191"/>
      <c r="M31" s="191"/>
      <c r="N31" s="193"/>
      <c r="O31" s="193"/>
      <c r="P31" s="193"/>
      <c r="Q31" s="193"/>
      <c r="R31" s="284"/>
      <c r="S31" s="284"/>
      <c r="T31" s="284"/>
      <c r="U31" s="284"/>
      <c r="V31" s="284"/>
      <c r="W31" s="284"/>
      <c r="X31" s="284"/>
      <c r="Y31" s="192"/>
      <c r="AM31" s="230"/>
      <c r="AN31" s="242"/>
      <c r="AO31" s="242"/>
      <c r="AP31" s="242"/>
      <c r="AQ31" s="242"/>
      <c r="AR31" s="242"/>
      <c r="AS31" s="242"/>
      <c r="AT31" s="242"/>
      <c r="AU31" s="194"/>
      <c r="AV31" s="231"/>
    </row>
    <row r="32" spans="2:48" ht="18" customHeight="1" x14ac:dyDescent="0.2">
      <c r="B32" s="190"/>
      <c r="C32" s="314" t="s">
        <v>175</v>
      </c>
      <c r="D32" s="314"/>
      <c r="E32" s="314"/>
      <c r="F32" s="314"/>
      <c r="G32" s="314"/>
      <c r="H32" s="314"/>
      <c r="I32" s="314"/>
      <c r="J32" s="314"/>
      <c r="K32" s="314"/>
      <c r="L32" s="314"/>
      <c r="M32" s="314"/>
      <c r="N32" s="314"/>
      <c r="O32" s="200"/>
      <c r="P32" s="200"/>
      <c r="Q32" s="200"/>
      <c r="R32" s="285">
        <v>0.33</v>
      </c>
      <c r="S32" s="286"/>
      <c r="T32" s="286"/>
      <c r="U32" s="286"/>
      <c r="V32" s="286"/>
      <c r="W32" s="286"/>
      <c r="X32" s="287"/>
      <c r="Y32" s="192"/>
      <c r="AM32" s="230"/>
      <c r="AN32" s="242"/>
      <c r="AO32" s="242"/>
      <c r="AP32" s="242"/>
      <c r="AQ32" s="242"/>
      <c r="AR32" s="242"/>
      <c r="AS32" s="242"/>
      <c r="AT32" s="242"/>
      <c r="AU32" s="194"/>
      <c r="AV32" s="231"/>
    </row>
    <row r="33" spans="2:48" ht="8.1" customHeight="1" x14ac:dyDescent="0.2">
      <c r="B33" s="195"/>
      <c r="C33" s="196"/>
      <c r="D33" s="196"/>
      <c r="E33" s="196"/>
      <c r="F33" s="197"/>
      <c r="G33" s="197"/>
      <c r="H33" s="197"/>
      <c r="I33" s="197"/>
      <c r="J33" s="197"/>
      <c r="K33" s="197"/>
      <c r="L33" s="197"/>
      <c r="M33" s="197"/>
      <c r="N33" s="196"/>
      <c r="O33" s="196"/>
      <c r="P33" s="196"/>
      <c r="Q33" s="196"/>
      <c r="R33" s="197"/>
      <c r="S33" s="197"/>
      <c r="T33" s="197"/>
      <c r="U33" s="197"/>
      <c r="V33" s="196"/>
      <c r="W33" s="196"/>
      <c r="X33" s="196"/>
      <c r="Y33" s="198"/>
      <c r="AM33" s="230"/>
      <c r="AN33" s="242"/>
      <c r="AO33" s="242"/>
      <c r="AP33" s="242"/>
      <c r="AQ33" s="242"/>
      <c r="AR33" s="242"/>
      <c r="AS33" s="242"/>
      <c r="AT33" s="242"/>
      <c r="AU33" s="194"/>
      <c r="AV33" s="231"/>
    </row>
    <row r="34" spans="2:48" ht="18" customHeight="1" x14ac:dyDescent="0.2">
      <c r="AM34" s="230"/>
      <c r="AN34" s="242"/>
      <c r="AO34" s="242"/>
      <c r="AP34" s="242"/>
      <c r="AQ34" s="242"/>
      <c r="AR34" s="242"/>
      <c r="AS34" s="242"/>
      <c r="AT34" s="242"/>
      <c r="AU34" s="194"/>
      <c r="AV34" s="231"/>
    </row>
    <row r="35" spans="2:48" ht="18" customHeight="1" x14ac:dyDescent="0.2">
      <c r="AM35" s="232"/>
      <c r="AN35" s="233"/>
      <c r="AO35" s="234"/>
      <c r="AP35" s="233"/>
      <c r="AQ35" s="234"/>
      <c r="AR35" s="234"/>
      <c r="AS35" s="234"/>
      <c r="AT35" s="234"/>
      <c r="AU35" s="233"/>
      <c r="AV35" s="235"/>
    </row>
    <row r="36" spans="2:48" ht="18" customHeight="1" x14ac:dyDescent="0.2">
      <c r="B36" s="180"/>
      <c r="C36" s="299" t="s">
        <v>180</v>
      </c>
      <c r="D36" s="299" t="s">
        <v>149</v>
      </c>
      <c r="E36" s="299"/>
      <c r="F36" s="299"/>
      <c r="G36" s="299"/>
      <c r="H36" s="299"/>
      <c r="I36" s="299"/>
      <c r="J36" s="299"/>
      <c r="K36" s="299"/>
      <c r="L36" s="299"/>
      <c r="M36" s="299"/>
      <c r="N36" s="299"/>
      <c r="O36" s="299"/>
      <c r="P36" s="299"/>
      <c r="Q36" s="299"/>
      <c r="R36" s="299"/>
      <c r="S36" s="299"/>
      <c r="T36" s="299"/>
      <c r="U36" s="299"/>
      <c r="V36" s="299"/>
      <c r="W36" s="299"/>
      <c r="X36" s="299"/>
      <c r="Y36" s="181"/>
    </row>
    <row r="37" spans="2:48" ht="18" customHeight="1" x14ac:dyDescent="0.2">
      <c r="B37" s="184"/>
      <c r="C37" s="300"/>
      <c r="D37" s="300"/>
      <c r="E37" s="300"/>
      <c r="F37" s="300"/>
      <c r="G37" s="300"/>
      <c r="H37" s="300"/>
      <c r="I37" s="300"/>
      <c r="J37" s="300"/>
      <c r="K37" s="300"/>
      <c r="L37" s="300"/>
      <c r="M37" s="300"/>
      <c r="N37" s="300"/>
      <c r="O37" s="300"/>
      <c r="P37" s="300"/>
      <c r="Q37" s="300"/>
      <c r="R37" s="300"/>
      <c r="S37" s="300"/>
      <c r="T37" s="300"/>
      <c r="U37" s="300"/>
      <c r="V37" s="300"/>
      <c r="W37" s="300"/>
      <c r="X37" s="300"/>
      <c r="Y37" s="185"/>
    </row>
    <row r="38" spans="2:48" ht="18" customHeight="1" x14ac:dyDescent="0.2">
      <c r="B38" s="184"/>
      <c r="C38" s="301"/>
      <c r="D38" s="300"/>
      <c r="E38" s="300"/>
      <c r="F38" s="300"/>
      <c r="G38" s="300"/>
      <c r="H38" s="300"/>
      <c r="I38" s="300"/>
      <c r="J38" s="300"/>
      <c r="K38" s="300"/>
      <c r="L38" s="300"/>
      <c r="M38" s="300"/>
      <c r="N38" s="300"/>
      <c r="O38" s="300"/>
      <c r="P38" s="300"/>
      <c r="Q38" s="300"/>
      <c r="R38" s="300"/>
      <c r="S38" s="300"/>
      <c r="T38" s="300"/>
      <c r="U38" s="300"/>
      <c r="V38" s="300"/>
      <c r="W38" s="300"/>
      <c r="X38" s="300"/>
      <c r="Y38" s="185"/>
    </row>
    <row r="39" spans="2:48" ht="8.1" customHeight="1" x14ac:dyDescent="0.2">
      <c r="B39" s="190"/>
      <c r="C39" s="191"/>
      <c r="D39" s="191"/>
      <c r="E39" s="191"/>
      <c r="F39" s="191"/>
      <c r="G39" s="191"/>
      <c r="H39" s="191"/>
      <c r="I39" s="191"/>
      <c r="J39" s="191"/>
      <c r="K39" s="191"/>
      <c r="L39" s="191"/>
      <c r="M39" s="191"/>
      <c r="N39" s="191"/>
      <c r="O39" s="191"/>
      <c r="P39" s="191"/>
      <c r="Q39" s="191"/>
      <c r="R39" s="191"/>
      <c r="S39" s="191"/>
      <c r="T39" s="191"/>
      <c r="U39" s="191"/>
      <c r="V39" s="191"/>
      <c r="W39" s="191"/>
      <c r="X39" s="191"/>
      <c r="Y39" s="192"/>
      <c r="Z39" s="202"/>
      <c r="AA39" s="202"/>
      <c r="AB39" s="202"/>
      <c r="AC39" s="202"/>
      <c r="AJ39" s="202"/>
      <c r="AK39" s="202"/>
      <c r="AL39" s="202"/>
    </row>
    <row r="40" spans="2:48" ht="18" customHeight="1" x14ac:dyDescent="0.2">
      <c r="B40" s="190"/>
      <c r="C40" s="309" t="s">
        <v>154</v>
      </c>
      <c r="D40" s="310"/>
      <c r="E40" s="191"/>
      <c r="F40" s="288" t="s">
        <v>151</v>
      </c>
      <c r="G40" s="288"/>
      <c r="H40" s="288"/>
      <c r="I40" s="191"/>
      <c r="J40" s="288" t="s">
        <v>152</v>
      </c>
      <c r="K40" s="288"/>
      <c r="L40" s="288"/>
      <c r="M40" s="191"/>
      <c r="N40" s="288" t="s">
        <v>19</v>
      </c>
      <c r="O40" s="288"/>
      <c r="P40" s="288"/>
      <c r="Q40" s="191"/>
      <c r="R40" s="288" t="s">
        <v>30</v>
      </c>
      <c r="S40" s="288"/>
      <c r="T40" s="288"/>
      <c r="U40" s="191"/>
      <c r="V40" s="288" t="s">
        <v>31</v>
      </c>
      <c r="W40" s="288"/>
      <c r="X40" s="288"/>
      <c r="Y40" s="192"/>
      <c r="Z40" s="202"/>
      <c r="AA40" s="202"/>
      <c r="AB40" s="202"/>
      <c r="AC40" s="202"/>
      <c r="AJ40" s="202"/>
      <c r="AK40" s="202"/>
      <c r="AL40" s="202"/>
    </row>
    <row r="41" spans="2:48" s="208" customFormat="1" ht="51.95" customHeight="1" x14ac:dyDescent="0.2">
      <c r="B41" s="203"/>
      <c r="C41" s="310"/>
      <c r="D41" s="310"/>
      <c r="E41" s="204"/>
      <c r="F41" s="205" t="s">
        <v>16</v>
      </c>
      <c r="G41" s="205" t="s">
        <v>17</v>
      </c>
      <c r="H41" s="205" t="s">
        <v>153</v>
      </c>
      <c r="I41" s="204"/>
      <c r="J41" s="205" t="s">
        <v>16</v>
      </c>
      <c r="K41" s="205" t="s">
        <v>17</v>
      </c>
      <c r="L41" s="205" t="s">
        <v>153</v>
      </c>
      <c r="M41" s="204"/>
      <c r="N41" s="205" t="s">
        <v>16</v>
      </c>
      <c r="O41" s="205" t="s">
        <v>17</v>
      </c>
      <c r="P41" s="205" t="s">
        <v>153</v>
      </c>
      <c r="Q41" s="204"/>
      <c r="R41" s="205" t="s">
        <v>16</v>
      </c>
      <c r="S41" s="205" t="s">
        <v>17</v>
      </c>
      <c r="T41" s="205" t="s">
        <v>153</v>
      </c>
      <c r="U41" s="204"/>
      <c r="V41" s="205" t="s">
        <v>16</v>
      </c>
      <c r="W41" s="205" t="s">
        <v>17</v>
      </c>
      <c r="X41" s="205" t="s">
        <v>153</v>
      </c>
      <c r="Y41" s="206"/>
      <c r="Z41" s="207"/>
      <c r="AA41" s="207"/>
      <c r="AB41" s="207"/>
      <c r="AC41" s="207"/>
      <c r="AJ41" s="207"/>
      <c r="AK41" s="207"/>
      <c r="AL41" s="207"/>
      <c r="AM41" s="178"/>
      <c r="AV41" s="178"/>
    </row>
    <row r="42" spans="2:48" ht="8.1" customHeight="1" x14ac:dyDescent="0.2">
      <c r="B42" s="203"/>
      <c r="C42" s="209"/>
      <c r="D42" s="209"/>
      <c r="E42" s="204"/>
      <c r="F42" s="210"/>
      <c r="G42" s="210"/>
      <c r="H42" s="210"/>
      <c r="I42" s="204"/>
      <c r="J42" s="210"/>
      <c r="K42" s="210"/>
      <c r="L42" s="210"/>
      <c r="M42" s="204"/>
      <c r="N42" s="210"/>
      <c r="O42" s="210"/>
      <c r="P42" s="210"/>
      <c r="Q42" s="204"/>
      <c r="R42" s="210"/>
      <c r="S42" s="210"/>
      <c r="T42" s="210"/>
      <c r="U42" s="204"/>
      <c r="V42" s="210"/>
      <c r="W42" s="210"/>
      <c r="X42" s="210"/>
      <c r="Y42" s="206"/>
      <c r="Z42" s="202"/>
      <c r="AA42" s="202"/>
      <c r="AB42" s="202"/>
      <c r="AC42" s="202"/>
      <c r="AJ42" s="202"/>
      <c r="AK42" s="202"/>
      <c r="AL42" s="202"/>
    </row>
    <row r="43" spans="2:48" ht="18" customHeight="1" x14ac:dyDescent="0.2">
      <c r="B43" s="190"/>
      <c r="C43" s="308" t="s">
        <v>183</v>
      </c>
      <c r="D43" s="308"/>
      <c r="E43" s="191"/>
      <c r="F43" s="175">
        <v>1</v>
      </c>
      <c r="G43" s="175">
        <v>1</v>
      </c>
      <c r="H43" s="175">
        <v>1</v>
      </c>
      <c r="I43" s="191"/>
      <c r="J43" s="176">
        <v>1</v>
      </c>
      <c r="K43" s="211" t="s">
        <v>156</v>
      </c>
      <c r="L43" s="176">
        <v>1</v>
      </c>
      <c r="M43" s="191"/>
      <c r="N43" s="176">
        <v>1</v>
      </c>
      <c r="O43" s="176">
        <v>1</v>
      </c>
      <c r="P43" s="211" t="s">
        <v>156</v>
      </c>
      <c r="Q43" s="191"/>
      <c r="R43" s="176">
        <v>1</v>
      </c>
      <c r="S43" s="211" t="s">
        <v>156</v>
      </c>
      <c r="T43" s="211" t="s">
        <v>156</v>
      </c>
      <c r="U43" s="191"/>
      <c r="V43" s="176">
        <v>1</v>
      </c>
      <c r="W43" s="211" t="s">
        <v>156</v>
      </c>
      <c r="X43" s="211" t="s">
        <v>156</v>
      </c>
      <c r="Y43" s="192"/>
      <c r="Z43" s="202"/>
      <c r="AA43" s="202"/>
      <c r="AB43" s="202"/>
      <c r="AC43" s="202"/>
      <c r="AJ43" s="202"/>
      <c r="AK43" s="202"/>
      <c r="AL43" s="202"/>
    </row>
    <row r="44" spans="2:48" ht="18" customHeight="1" x14ac:dyDescent="0.2">
      <c r="B44" s="190"/>
      <c r="C44" s="302" t="s">
        <v>123</v>
      </c>
      <c r="D44" s="302"/>
      <c r="E44" s="191"/>
      <c r="F44" s="175">
        <v>16</v>
      </c>
      <c r="G44" s="175">
        <v>16</v>
      </c>
      <c r="H44" s="175">
        <v>16</v>
      </c>
      <c r="I44" s="191"/>
      <c r="J44" s="175">
        <v>10</v>
      </c>
      <c r="K44" s="212" t="s">
        <v>156</v>
      </c>
      <c r="L44" s="175">
        <v>10</v>
      </c>
      <c r="M44" s="191"/>
      <c r="N44" s="175">
        <v>16</v>
      </c>
      <c r="O44" s="175">
        <v>16</v>
      </c>
      <c r="P44" s="212" t="s">
        <v>156</v>
      </c>
      <c r="Q44" s="191"/>
      <c r="R44" s="175">
        <v>15</v>
      </c>
      <c r="S44" s="212" t="s">
        <v>156</v>
      </c>
      <c r="T44" s="212" t="s">
        <v>156</v>
      </c>
      <c r="U44" s="191"/>
      <c r="V44" s="175">
        <v>15</v>
      </c>
      <c r="W44" s="212" t="s">
        <v>156</v>
      </c>
      <c r="X44" s="212" t="s">
        <v>156</v>
      </c>
      <c r="Y44" s="192"/>
      <c r="Z44" s="202"/>
      <c r="AA44" s="202"/>
      <c r="AB44" s="202"/>
      <c r="AC44" s="202"/>
      <c r="AJ44" s="202"/>
      <c r="AK44" s="202"/>
      <c r="AL44" s="202"/>
    </row>
    <row r="45" spans="2:48" ht="18" customHeight="1" x14ac:dyDescent="0.2">
      <c r="B45" s="190"/>
      <c r="C45" s="302" t="s">
        <v>96</v>
      </c>
      <c r="D45" s="302"/>
      <c r="E45" s="191"/>
      <c r="F45" s="175">
        <v>4</v>
      </c>
      <c r="G45" s="175">
        <v>8</v>
      </c>
      <c r="H45" s="175">
        <v>2</v>
      </c>
      <c r="I45" s="191"/>
      <c r="J45" s="175">
        <v>4</v>
      </c>
      <c r="K45" s="212" t="s">
        <v>156</v>
      </c>
      <c r="L45" s="175">
        <v>2</v>
      </c>
      <c r="M45" s="191"/>
      <c r="N45" s="175">
        <v>4</v>
      </c>
      <c r="O45" s="175">
        <v>8</v>
      </c>
      <c r="P45" s="212" t="s">
        <v>156</v>
      </c>
      <c r="Q45" s="191"/>
      <c r="R45" s="175">
        <v>4</v>
      </c>
      <c r="S45" s="212" t="s">
        <v>156</v>
      </c>
      <c r="T45" s="212" t="s">
        <v>156</v>
      </c>
      <c r="U45" s="191"/>
      <c r="V45" s="175">
        <v>4</v>
      </c>
      <c r="W45" s="212" t="s">
        <v>156</v>
      </c>
      <c r="X45" s="212" t="s">
        <v>156</v>
      </c>
      <c r="Y45" s="192"/>
      <c r="Z45" s="202"/>
      <c r="AA45" s="202"/>
      <c r="AB45" s="202"/>
      <c r="AC45" s="202"/>
      <c r="AJ45" s="202"/>
      <c r="AK45" s="202"/>
      <c r="AL45" s="202"/>
    </row>
    <row r="46" spans="2:48" ht="18" customHeight="1" x14ac:dyDescent="0.2">
      <c r="B46" s="190"/>
      <c r="C46" s="302" t="s">
        <v>148</v>
      </c>
      <c r="D46" s="302"/>
      <c r="E46" s="191"/>
      <c r="F46" s="175">
        <v>16</v>
      </c>
      <c r="G46" s="175">
        <v>12</v>
      </c>
      <c r="H46" s="175">
        <v>6</v>
      </c>
      <c r="I46" s="191"/>
      <c r="J46" s="175">
        <v>8</v>
      </c>
      <c r="K46" s="212" t="s">
        <v>156</v>
      </c>
      <c r="L46" s="175">
        <v>8</v>
      </c>
      <c r="M46" s="191"/>
      <c r="N46" s="175">
        <v>16</v>
      </c>
      <c r="O46" s="175">
        <v>12</v>
      </c>
      <c r="P46" s="212" t="s">
        <v>156</v>
      </c>
      <c r="Q46" s="191"/>
      <c r="R46" s="175">
        <v>6</v>
      </c>
      <c r="S46" s="212" t="s">
        <v>156</v>
      </c>
      <c r="T46" s="212" t="s">
        <v>156</v>
      </c>
      <c r="U46" s="191"/>
      <c r="V46" s="175">
        <v>4</v>
      </c>
      <c r="W46" s="212" t="s">
        <v>156</v>
      </c>
      <c r="X46" s="212" t="s">
        <v>156</v>
      </c>
      <c r="Y46" s="192"/>
      <c r="Z46" s="202"/>
      <c r="AA46" s="202"/>
      <c r="AB46" s="202"/>
      <c r="AC46" s="202"/>
      <c r="AJ46" s="202"/>
      <c r="AK46" s="202"/>
      <c r="AL46" s="202"/>
    </row>
    <row r="47" spans="2:48" ht="18" customHeight="1" x14ac:dyDescent="0.2">
      <c r="B47" s="190"/>
      <c r="C47" s="191"/>
      <c r="D47" s="191"/>
      <c r="E47" s="191"/>
      <c r="F47" s="191"/>
      <c r="G47" s="191"/>
      <c r="H47" s="191"/>
      <c r="I47" s="191"/>
      <c r="J47" s="191"/>
      <c r="K47" s="191"/>
      <c r="L47" s="191"/>
      <c r="M47" s="191"/>
      <c r="N47" s="191"/>
      <c r="O47" s="191"/>
      <c r="P47" s="191"/>
      <c r="Q47" s="191"/>
      <c r="R47" s="191"/>
      <c r="S47" s="191"/>
      <c r="T47" s="191"/>
      <c r="U47" s="191"/>
      <c r="V47" s="191"/>
      <c r="W47" s="191"/>
      <c r="X47" s="191"/>
      <c r="Y47" s="192"/>
      <c r="Z47" s="202"/>
      <c r="AA47" s="202"/>
      <c r="AB47" s="202"/>
      <c r="AC47" s="202"/>
      <c r="AJ47" s="202"/>
      <c r="AK47" s="202"/>
      <c r="AL47" s="202"/>
    </row>
    <row r="48" spans="2:48" ht="18" customHeight="1" x14ac:dyDescent="0.2">
      <c r="B48" s="190"/>
      <c r="C48" s="309" t="s">
        <v>155</v>
      </c>
      <c r="D48" s="310"/>
      <c r="E48" s="191"/>
      <c r="F48" s="288" t="s">
        <v>151</v>
      </c>
      <c r="G48" s="288"/>
      <c r="H48" s="288"/>
      <c r="I48" s="191"/>
      <c r="J48" s="288" t="s">
        <v>152</v>
      </c>
      <c r="K48" s="288"/>
      <c r="L48" s="288"/>
      <c r="M48" s="191"/>
      <c r="N48" s="288" t="s">
        <v>19</v>
      </c>
      <c r="O48" s="288"/>
      <c r="P48" s="288"/>
      <c r="Q48" s="191"/>
      <c r="R48" s="288" t="s">
        <v>30</v>
      </c>
      <c r="S48" s="288"/>
      <c r="T48" s="288"/>
      <c r="U48" s="191"/>
      <c r="V48" s="288" t="s">
        <v>31</v>
      </c>
      <c r="W48" s="288"/>
      <c r="X48" s="288"/>
      <c r="Y48" s="192"/>
      <c r="Z48" s="202"/>
      <c r="AA48" s="202"/>
      <c r="AB48" s="202"/>
      <c r="AC48" s="202"/>
      <c r="AJ48" s="202"/>
      <c r="AK48" s="202"/>
      <c r="AL48" s="202"/>
    </row>
    <row r="49" spans="2:48" ht="51.95" customHeight="1" x14ac:dyDescent="0.2">
      <c r="B49" s="203"/>
      <c r="C49" s="310"/>
      <c r="D49" s="310"/>
      <c r="E49" s="204"/>
      <c r="F49" s="205" t="s">
        <v>16</v>
      </c>
      <c r="G49" s="205" t="s">
        <v>17</v>
      </c>
      <c r="H49" s="205" t="s">
        <v>153</v>
      </c>
      <c r="I49" s="204"/>
      <c r="J49" s="205" t="s">
        <v>16</v>
      </c>
      <c r="K49" s="205" t="s">
        <v>17</v>
      </c>
      <c r="L49" s="205" t="s">
        <v>153</v>
      </c>
      <c r="M49" s="204"/>
      <c r="N49" s="205" t="s">
        <v>16</v>
      </c>
      <c r="O49" s="205" t="s">
        <v>17</v>
      </c>
      <c r="P49" s="205" t="s">
        <v>153</v>
      </c>
      <c r="Q49" s="204"/>
      <c r="R49" s="205" t="s">
        <v>16</v>
      </c>
      <c r="S49" s="205" t="s">
        <v>17</v>
      </c>
      <c r="T49" s="205" t="s">
        <v>153</v>
      </c>
      <c r="U49" s="204"/>
      <c r="V49" s="205" t="s">
        <v>16</v>
      </c>
      <c r="W49" s="205" t="s">
        <v>17</v>
      </c>
      <c r="X49" s="205" t="s">
        <v>153</v>
      </c>
      <c r="Y49" s="206"/>
      <c r="Z49" s="202"/>
      <c r="AA49" s="202"/>
      <c r="AB49" s="202"/>
      <c r="AC49" s="202"/>
      <c r="AJ49" s="202"/>
      <c r="AK49" s="202"/>
      <c r="AL49" s="202"/>
    </row>
    <row r="50" spans="2:48" ht="8.1" customHeight="1" x14ac:dyDescent="0.2">
      <c r="B50" s="203"/>
      <c r="C50" s="209"/>
      <c r="D50" s="209"/>
      <c r="E50" s="204"/>
      <c r="F50" s="210"/>
      <c r="G50" s="210"/>
      <c r="H50" s="210"/>
      <c r="I50" s="204"/>
      <c r="J50" s="210"/>
      <c r="K50" s="210"/>
      <c r="L50" s="210"/>
      <c r="M50" s="204"/>
      <c r="N50" s="210"/>
      <c r="O50" s="210"/>
      <c r="P50" s="210"/>
      <c r="Q50" s="204"/>
      <c r="R50" s="210"/>
      <c r="S50" s="210"/>
      <c r="T50" s="210"/>
      <c r="U50" s="204"/>
      <c r="V50" s="210"/>
      <c r="W50" s="210"/>
      <c r="X50" s="210"/>
      <c r="Y50" s="206"/>
    </row>
    <row r="51" spans="2:48" ht="18" customHeight="1" x14ac:dyDescent="0.2">
      <c r="B51" s="190"/>
      <c r="C51" s="308" t="s">
        <v>183</v>
      </c>
      <c r="D51" s="308"/>
      <c r="E51" s="191"/>
      <c r="F51" s="175">
        <v>4</v>
      </c>
      <c r="G51" s="175">
        <v>4</v>
      </c>
      <c r="H51" s="175">
        <v>4</v>
      </c>
      <c r="I51" s="191"/>
      <c r="J51" s="176">
        <v>4</v>
      </c>
      <c r="K51" s="211" t="s">
        <v>156</v>
      </c>
      <c r="L51" s="176">
        <v>4</v>
      </c>
      <c r="M51" s="191"/>
      <c r="N51" s="176">
        <v>2</v>
      </c>
      <c r="O51" s="176">
        <v>2</v>
      </c>
      <c r="P51" s="211" t="s">
        <v>156</v>
      </c>
      <c r="Q51" s="191"/>
      <c r="R51" s="176">
        <v>2</v>
      </c>
      <c r="S51" s="211" t="s">
        <v>156</v>
      </c>
      <c r="T51" s="211" t="s">
        <v>156</v>
      </c>
      <c r="U51" s="191"/>
      <c r="V51" s="176">
        <v>2</v>
      </c>
      <c r="W51" s="211" t="s">
        <v>156</v>
      </c>
      <c r="X51" s="211" t="s">
        <v>156</v>
      </c>
      <c r="Y51" s="192"/>
    </row>
    <row r="52" spans="2:48" ht="18" customHeight="1" x14ac:dyDescent="0.2">
      <c r="B52" s="190"/>
      <c r="C52" s="302" t="s">
        <v>123</v>
      </c>
      <c r="D52" s="302"/>
      <c r="E52" s="191"/>
      <c r="F52" s="175">
        <v>6</v>
      </c>
      <c r="G52" s="175">
        <v>6</v>
      </c>
      <c r="H52" s="175">
        <v>10</v>
      </c>
      <c r="I52" s="191"/>
      <c r="J52" s="175">
        <v>6</v>
      </c>
      <c r="K52" s="212" t="s">
        <v>156</v>
      </c>
      <c r="L52" s="175">
        <v>6</v>
      </c>
      <c r="M52" s="191"/>
      <c r="N52" s="175">
        <v>6</v>
      </c>
      <c r="O52" s="175">
        <v>6</v>
      </c>
      <c r="P52" s="212" t="s">
        <v>156</v>
      </c>
      <c r="Q52" s="191"/>
      <c r="R52" s="175">
        <v>10</v>
      </c>
      <c r="S52" s="212" t="s">
        <v>156</v>
      </c>
      <c r="T52" s="212" t="s">
        <v>156</v>
      </c>
      <c r="U52" s="191"/>
      <c r="V52" s="175">
        <v>10</v>
      </c>
      <c r="W52" s="212" t="s">
        <v>156</v>
      </c>
      <c r="X52" s="212" t="s">
        <v>156</v>
      </c>
      <c r="Y52" s="192"/>
    </row>
    <row r="53" spans="2:48" ht="18" customHeight="1" x14ac:dyDescent="0.2">
      <c r="B53" s="190"/>
      <c r="C53" s="302" t="s">
        <v>96</v>
      </c>
      <c r="D53" s="302"/>
      <c r="E53" s="191"/>
      <c r="F53" s="175">
        <v>2</v>
      </c>
      <c r="G53" s="175">
        <v>4</v>
      </c>
      <c r="H53" s="175">
        <v>2</v>
      </c>
      <c r="I53" s="191"/>
      <c r="J53" s="175">
        <v>2</v>
      </c>
      <c r="K53" s="212" t="s">
        <v>156</v>
      </c>
      <c r="L53" s="175">
        <v>2</v>
      </c>
      <c r="M53" s="191"/>
      <c r="N53" s="175">
        <v>4</v>
      </c>
      <c r="O53" s="175">
        <v>2</v>
      </c>
      <c r="P53" s="212" t="s">
        <v>156</v>
      </c>
      <c r="Q53" s="191"/>
      <c r="R53" s="175">
        <v>2</v>
      </c>
      <c r="S53" s="212" t="s">
        <v>156</v>
      </c>
      <c r="T53" s="212" t="s">
        <v>156</v>
      </c>
      <c r="U53" s="191"/>
      <c r="V53" s="175">
        <v>2</v>
      </c>
      <c r="W53" s="212" t="s">
        <v>156</v>
      </c>
      <c r="X53" s="212" t="s">
        <v>156</v>
      </c>
      <c r="Y53" s="192"/>
    </row>
    <row r="54" spans="2:48" ht="18" customHeight="1" x14ac:dyDescent="0.2">
      <c r="B54" s="190"/>
      <c r="C54" s="302" t="s">
        <v>148</v>
      </c>
      <c r="D54" s="302"/>
      <c r="E54" s="191"/>
      <c r="F54" s="175">
        <v>4</v>
      </c>
      <c r="G54" s="175">
        <v>8</v>
      </c>
      <c r="H54" s="175">
        <v>4</v>
      </c>
      <c r="I54" s="191"/>
      <c r="J54" s="175">
        <v>2</v>
      </c>
      <c r="K54" s="212" t="s">
        <v>156</v>
      </c>
      <c r="L54" s="175">
        <v>4</v>
      </c>
      <c r="M54" s="191"/>
      <c r="N54" s="175">
        <v>2</v>
      </c>
      <c r="O54" s="175">
        <v>4</v>
      </c>
      <c r="P54" s="212" t="s">
        <v>156</v>
      </c>
      <c r="Q54" s="191"/>
      <c r="R54" s="175">
        <v>2</v>
      </c>
      <c r="S54" s="212" t="s">
        <v>156</v>
      </c>
      <c r="T54" s="212" t="s">
        <v>156</v>
      </c>
      <c r="U54" s="191"/>
      <c r="V54" s="175">
        <v>2</v>
      </c>
      <c r="W54" s="212" t="s">
        <v>156</v>
      </c>
      <c r="X54" s="212" t="s">
        <v>156</v>
      </c>
      <c r="Y54" s="192"/>
    </row>
    <row r="55" spans="2:48" ht="8.1" customHeight="1" x14ac:dyDescent="0.2">
      <c r="B55" s="195"/>
      <c r="C55" s="196"/>
      <c r="D55" s="196"/>
      <c r="E55" s="196"/>
      <c r="F55" s="197"/>
      <c r="G55" s="197"/>
      <c r="H55" s="197"/>
      <c r="I55" s="197"/>
      <c r="J55" s="197"/>
      <c r="K55" s="197"/>
      <c r="L55" s="197"/>
      <c r="M55" s="197"/>
      <c r="N55" s="196"/>
      <c r="O55" s="196"/>
      <c r="P55" s="196"/>
      <c r="Q55" s="196"/>
      <c r="R55" s="197"/>
      <c r="S55" s="197"/>
      <c r="T55" s="197"/>
      <c r="U55" s="197"/>
      <c r="V55" s="196"/>
      <c r="W55" s="196"/>
      <c r="X55" s="196"/>
      <c r="Y55" s="198"/>
    </row>
    <row r="56" spans="2:48" ht="18" customHeight="1" x14ac:dyDescent="0.2">
      <c r="AM56" s="202"/>
    </row>
    <row r="57" spans="2:48" ht="18" customHeight="1" x14ac:dyDescent="0.2">
      <c r="AM57" s="202"/>
    </row>
    <row r="58" spans="2:48" ht="18" customHeight="1" x14ac:dyDescent="0.2">
      <c r="B58" s="180"/>
      <c r="C58" s="299" t="s">
        <v>181</v>
      </c>
      <c r="D58" s="299" t="s">
        <v>179</v>
      </c>
      <c r="E58" s="299"/>
      <c r="F58" s="299"/>
      <c r="G58" s="299"/>
      <c r="H58" s="299"/>
      <c r="I58" s="299"/>
      <c r="J58" s="299"/>
      <c r="K58" s="299"/>
      <c r="L58" s="299"/>
      <c r="M58" s="299"/>
      <c r="N58" s="299"/>
      <c r="O58" s="299"/>
      <c r="P58" s="299"/>
      <c r="Q58" s="299"/>
      <c r="R58" s="299"/>
      <c r="S58" s="299"/>
      <c r="T58" s="299"/>
      <c r="U58" s="299"/>
      <c r="V58" s="299"/>
      <c r="W58" s="299"/>
      <c r="X58" s="299"/>
      <c r="Y58" s="181"/>
      <c r="AM58" s="207"/>
      <c r="AN58" s="208"/>
      <c r="AO58" s="208"/>
      <c r="AP58" s="208"/>
      <c r="AQ58" s="208"/>
      <c r="AR58" s="208"/>
      <c r="AS58" s="208"/>
      <c r="AT58" s="208"/>
      <c r="AU58" s="208"/>
      <c r="AV58" s="208"/>
    </row>
    <row r="59" spans="2:48" ht="18" customHeight="1" x14ac:dyDescent="0.2">
      <c r="B59" s="184"/>
      <c r="C59" s="300"/>
      <c r="D59" s="300"/>
      <c r="E59" s="300"/>
      <c r="F59" s="300"/>
      <c r="G59" s="300"/>
      <c r="H59" s="300"/>
      <c r="I59" s="300"/>
      <c r="J59" s="300"/>
      <c r="K59" s="300"/>
      <c r="L59" s="300"/>
      <c r="M59" s="300"/>
      <c r="N59" s="300"/>
      <c r="O59" s="300"/>
      <c r="P59" s="300"/>
      <c r="Q59" s="300"/>
      <c r="R59" s="300"/>
      <c r="S59" s="300"/>
      <c r="T59" s="300"/>
      <c r="U59" s="300"/>
      <c r="V59" s="300"/>
      <c r="W59" s="300"/>
      <c r="X59" s="300"/>
      <c r="Y59" s="185"/>
      <c r="AM59" s="207"/>
      <c r="AN59" s="208"/>
      <c r="AO59" s="208"/>
      <c r="AP59" s="208"/>
      <c r="AQ59" s="208"/>
      <c r="AR59" s="208"/>
      <c r="AS59" s="208"/>
      <c r="AT59" s="208"/>
      <c r="AU59" s="208"/>
      <c r="AV59" s="208"/>
    </row>
    <row r="60" spans="2:48" ht="18" customHeight="1" x14ac:dyDescent="0.2">
      <c r="B60" s="184"/>
      <c r="C60" s="301"/>
      <c r="D60" s="300"/>
      <c r="E60" s="300"/>
      <c r="F60" s="300"/>
      <c r="G60" s="300"/>
      <c r="H60" s="300"/>
      <c r="I60" s="300"/>
      <c r="J60" s="300"/>
      <c r="K60" s="300"/>
      <c r="L60" s="300"/>
      <c r="M60" s="300"/>
      <c r="N60" s="300"/>
      <c r="O60" s="300"/>
      <c r="P60" s="300"/>
      <c r="Q60" s="300"/>
      <c r="R60" s="300"/>
      <c r="S60" s="300"/>
      <c r="T60" s="300"/>
      <c r="U60" s="300"/>
      <c r="V60" s="300"/>
      <c r="W60" s="300"/>
      <c r="X60" s="300"/>
      <c r="Y60" s="185"/>
      <c r="AM60" s="202"/>
    </row>
    <row r="61" spans="2:48" ht="8.1" customHeight="1" x14ac:dyDescent="0.2">
      <c r="B61" s="190"/>
      <c r="C61" s="191"/>
      <c r="D61" s="191"/>
      <c r="E61" s="191"/>
      <c r="F61" s="191"/>
      <c r="G61" s="191"/>
      <c r="H61" s="191"/>
      <c r="I61" s="191"/>
      <c r="J61" s="191"/>
      <c r="K61" s="191"/>
      <c r="L61" s="191"/>
      <c r="M61" s="191"/>
      <c r="N61" s="191"/>
      <c r="O61" s="191"/>
      <c r="P61" s="191"/>
      <c r="Q61" s="191"/>
      <c r="R61" s="191"/>
      <c r="S61" s="191"/>
      <c r="T61" s="191"/>
      <c r="U61" s="191"/>
      <c r="V61" s="191"/>
      <c r="W61" s="191"/>
      <c r="X61" s="191"/>
      <c r="Y61" s="192"/>
      <c r="AM61" s="202"/>
    </row>
    <row r="62" spans="2:48" ht="18" customHeight="1" x14ac:dyDescent="0.2">
      <c r="B62" s="190"/>
      <c r="C62" s="314" t="s">
        <v>178</v>
      </c>
      <c r="D62" s="314"/>
      <c r="E62" s="314"/>
      <c r="F62" s="314"/>
      <c r="G62" s="314"/>
      <c r="H62" s="314"/>
      <c r="I62" s="314"/>
      <c r="J62" s="314"/>
      <c r="K62" s="314"/>
      <c r="L62" s="314"/>
      <c r="M62" s="314"/>
      <c r="N62" s="314"/>
      <c r="O62" s="213" t="s">
        <v>177</v>
      </c>
      <c r="P62" s="213" t="s">
        <v>176</v>
      </c>
      <c r="Q62" s="200"/>
      <c r="R62" s="278" t="s">
        <v>177</v>
      </c>
      <c r="S62" s="279"/>
      <c r="T62" s="279"/>
      <c r="U62" s="279"/>
      <c r="V62" s="279"/>
      <c r="W62" s="279"/>
      <c r="X62" s="280"/>
      <c r="Y62" s="192"/>
      <c r="AM62" s="202"/>
    </row>
    <row r="63" spans="2:48" ht="8.1" customHeight="1" x14ac:dyDescent="0.2">
      <c r="B63" s="195"/>
      <c r="C63" s="196"/>
      <c r="D63" s="196"/>
      <c r="E63" s="196"/>
      <c r="F63" s="197"/>
      <c r="G63" s="197"/>
      <c r="H63" s="197"/>
      <c r="I63" s="197"/>
      <c r="J63" s="197"/>
      <c r="K63" s="197"/>
      <c r="L63" s="197"/>
      <c r="M63" s="197"/>
      <c r="N63" s="196"/>
      <c r="O63" s="196"/>
      <c r="P63" s="196"/>
      <c r="Q63" s="196"/>
      <c r="R63" s="197"/>
      <c r="S63" s="197"/>
      <c r="T63" s="197"/>
      <c r="U63" s="197"/>
      <c r="V63" s="196"/>
      <c r="W63" s="196"/>
      <c r="X63" s="196"/>
      <c r="Y63" s="198"/>
      <c r="AM63" s="202"/>
    </row>
    <row r="64" spans="2:48" ht="18" customHeight="1" x14ac:dyDescent="0.2">
      <c r="AM64" s="202"/>
    </row>
    <row r="65" spans="2:39" ht="18" customHeight="1" x14ac:dyDescent="0.2">
      <c r="AM65" s="202"/>
    </row>
    <row r="66" spans="2:39" ht="18" customHeight="1" x14ac:dyDescent="0.2">
      <c r="B66" s="180"/>
      <c r="C66" s="299" t="s">
        <v>157</v>
      </c>
      <c r="D66" s="299" t="s">
        <v>150</v>
      </c>
      <c r="E66" s="299"/>
      <c r="F66" s="299"/>
      <c r="G66" s="299"/>
      <c r="H66" s="299"/>
      <c r="I66" s="299"/>
      <c r="J66" s="299"/>
      <c r="K66" s="299"/>
      <c r="L66" s="299"/>
      <c r="M66" s="299"/>
      <c r="N66" s="299"/>
      <c r="O66" s="299"/>
      <c r="P66" s="299"/>
      <c r="Q66" s="299"/>
      <c r="R66" s="299"/>
      <c r="S66" s="299"/>
      <c r="T66" s="299"/>
      <c r="U66" s="299"/>
      <c r="V66" s="299"/>
      <c r="W66" s="299"/>
      <c r="X66" s="299"/>
      <c r="Y66" s="181"/>
    </row>
    <row r="67" spans="2:39" ht="18" customHeight="1" x14ac:dyDescent="0.2">
      <c r="B67" s="184"/>
      <c r="C67" s="300"/>
      <c r="D67" s="300"/>
      <c r="E67" s="300"/>
      <c r="F67" s="300"/>
      <c r="G67" s="300"/>
      <c r="H67" s="300"/>
      <c r="I67" s="300"/>
      <c r="J67" s="300"/>
      <c r="K67" s="300"/>
      <c r="L67" s="300"/>
      <c r="M67" s="300"/>
      <c r="N67" s="300"/>
      <c r="O67" s="300"/>
      <c r="P67" s="300"/>
      <c r="Q67" s="300"/>
      <c r="R67" s="300"/>
      <c r="S67" s="300"/>
      <c r="T67" s="300"/>
      <c r="U67" s="300"/>
      <c r="V67" s="300"/>
      <c r="W67" s="300"/>
      <c r="X67" s="300"/>
      <c r="Y67" s="185"/>
    </row>
    <row r="68" spans="2:39" ht="18" customHeight="1" x14ac:dyDescent="0.2">
      <c r="B68" s="184"/>
      <c r="C68" s="301"/>
      <c r="D68" s="300"/>
      <c r="E68" s="300"/>
      <c r="F68" s="300"/>
      <c r="G68" s="300"/>
      <c r="H68" s="300"/>
      <c r="I68" s="300"/>
      <c r="J68" s="300"/>
      <c r="K68" s="300"/>
      <c r="L68" s="300"/>
      <c r="M68" s="300"/>
      <c r="N68" s="300"/>
      <c r="O68" s="300"/>
      <c r="P68" s="300"/>
      <c r="Q68" s="300"/>
      <c r="R68" s="300"/>
      <c r="S68" s="300"/>
      <c r="T68" s="300"/>
      <c r="U68" s="300"/>
      <c r="V68" s="300"/>
      <c r="W68" s="300"/>
      <c r="X68" s="300"/>
      <c r="Y68" s="185"/>
    </row>
    <row r="69" spans="2:39" ht="8.1" customHeight="1" x14ac:dyDescent="0.2">
      <c r="B69" s="190"/>
      <c r="C69" s="191"/>
      <c r="D69" s="191"/>
      <c r="E69" s="191"/>
      <c r="F69" s="191"/>
      <c r="G69" s="191"/>
      <c r="H69" s="191"/>
      <c r="I69" s="191"/>
      <c r="J69" s="191"/>
      <c r="K69" s="191"/>
      <c r="L69" s="191"/>
      <c r="M69" s="191"/>
      <c r="N69" s="191"/>
      <c r="O69" s="191"/>
      <c r="P69" s="191"/>
      <c r="Q69" s="191"/>
      <c r="R69" s="191"/>
      <c r="S69" s="191"/>
      <c r="T69" s="191"/>
      <c r="U69" s="191"/>
      <c r="V69" s="191"/>
      <c r="W69" s="191"/>
      <c r="X69" s="191"/>
      <c r="Y69" s="192"/>
    </row>
    <row r="70" spans="2:39" ht="18" customHeight="1" x14ac:dyDescent="0.2">
      <c r="B70" s="190"/>
      <c r="C70" s="314" t="s">
        <v>140</v>
      </c>
      <c r="D70" s="314"/>
      <c r="E70" s="314"/>
      <c r="F70" s="314"/>
      <c r="G70" s="314"/>
      <c r="H70" s="314"/>
      <c r="I70" s="314"/>
      <c r="J70" s="314"/>
      <c r="K70" s="314"/>
      <c r="L70" s="314"/>
      <c r="M70" s="314"/>
      <c r="N70" s="314"/>
      <c r="O70" s="200"/>
      <c r="P70" s="200"/>
      <c r="Q70" s="200"/>
      <c r="R70" s="311">
        <v>20</v>
      </c>
      <c r="S70" s="312"/>
      <c r="T70" s="312"/>
      <c r="U70" s="312"/>
      <c r="V70" s="312"/>
      <c r="W70" s="312"/>
      <c r="X70" s="313"/>
      <c r="Y70" s="192"/>
    </row>
    <row r="71" spans="2:39" ht="8.1" customHeight="1" x14ac:dyDescent="0.2">
      <c r="B71" s="190"/>
      <c r="C71" s="191"/>
      <c r="D71" s="191"/>
      <c r="E71" s="191"/>
      <c r="F71" s="191"/>
      <c r="G71" s="191"/>
      <c r="H71" s="191"/>
      <c r="I71" s="191"/>
      <c r="J71" s="191"/>
      <c r="K71" s="191"/>
      <c r="L71" s="191"/>
      <c r="M71" s="191"/>
      <c r="N71" s="193"/>
      <c r="O71" s="193"/>
      <c r="P71" s="193"/>
      <c r="Q71" s="193"/>
      <c r="R71" s="284"/>
      <c r="S71" s="284"/>
      <c r="T71" s="284"/>
      <c r="U71" s="284"/>
      <c r="V71" s="284"/>
      <c r="W71" s="201"/>
      <c r="X71" s="201"/>
      <c r="Y71" s="192"/>
    </row>
    <row r="72" spans="2:39" ht="18" customHeight="1" x14ac:dyDescent="0.2">
      <c r="B72" s="190"/>
      <c r="C72" s="314" t="s">
        <v>141</v>
      </c>
      <c r="D72" s="314"/>
      <c r="E72" s="314"/>
      <c r="F72" s="314"/>
      <c r="G72" s="314"/>
      <c r="H72" s="314"/>
      <c r="I72" s="314"/>
      <c r="J72" s="314"/>
      <c r="K72" s="314"/>
      <c r="L72" s="314"/>
      <c r="M72" s="314"/>
      <c r="N72" s="314"/>
      <c r="O72" s="200"/>
      <c r="P72" s="200"/>
      <c r="Q72" s="200"/>
      <c r="R72" s="278">
        <v>5000</v>
      </c>
      <c r="S72" s="279"/>
      <c r="T72" s="279"/>
      <c r="U72" s="279"/>
      <c r="V72" s="279"/>
      <c r="W72" s="279"/>
      <c r="X72" s="280"/>
      <c r="Y72" s="192"/>
    </row>
    <row r="73" spans="2:39" ht="8.1" customHeight="1" x14ac:dyDescent="0.2">
      <c r="B73" s="195"/>
      <c r="C73" s="196"/>
      <c r="D73" s="196"/>
      <c r="E73" s="196"/>
      <c r="F73" s="197"/>
      <c r="G73" s="197"/>
      <c r="H73" s="197"/>
      <c r="I73" s="197"/>
      <c r="J73" s="197"/>
      <c r="K73" s="197"/>
      <c r="L73" s="197"/>
      <c r="M73" s="197"/>
      <c r="N73" s="196"/>
      <c r="O73" s="196"/>
      <c r="P73" s="196"/>
      <c r="Q73" s="196"/>
      <c r="R73" s="197"/>
      <c r="S73" s="197"/>
      <c r="T73" s="197"/>
      <c r="U73" s="197"/>
      <c r="V73" s="196"/>
      <c r="W73" s="196"/>
      <c r="X73" s="196"/>
      <c r="Y73" s="198"/>
    </row>
    <row r="75" spans="2:39" ht="18" customHeight="1" x14ac:dyDescent="0.2">
      <c r="AM75" s="202"/>
    </row>
    <row r="76" spans="2:39" ht="18" customHeight="1" x14ac:dyDescent="0.2">
      <c r="AM76" s="202"/>
    </row>
  </sheetData>
  <sheetProtection password="994B" sheet="1" objects="1" selectLockedCells="1"/>
  <dataConsolidate/>
  <mergeCells count="77">
    <mergeCell ref="D2:X3"/>
    <mergeCell ref="C70:N70"/>
    <mergeCell ref="C72:N72"/>
    <mergeCell ref="C30:N30"/>
    <mergeCell ref="C24:C26"/>
    <mergeCell ref="C28:N28"/>
    <mergeCell ref="C66:C68"/>
    <mergeCell ref="C6:C8"/>
    <mergeCell ref="C32:N32"/>
    <mergeCell ref="R17:X17"/>
    <mergeCell ref="R18:X18"/>
    <mergeCell ref="R19:X19"/>
    <mergeCell ref="R20:X20"/>
    <mergeCell ref="R12:X12"/>
    <mergeCell ref="R13:X13"/>
    <mergeCell ref="R14:X14"/>
    <mergeCell ref="R15:X15"/>
    <mergeCell ref="R16:X16"/>
    <mergeCell ref="R71:V71"/>
    <mergeCell ref="R70:X70"/>
    <mergeCell ref="N40:P40"/>
    <mergeCell ref="C62:N62"/>
    <mergeCell ref="R62:X62"/>
    <mergeCell ref="C52:D52"/>
    <mergeCell ref="C51:D51"/>
    <mergeCell ref="J48:L48"/>
    <mergeCell ref="C40:D41"/>
    <mergeCell ref="F40:H40"/>
    <mergeCell ref="F48:H48"/>
    <mergeCell ref="J40:L40"/>
    <mergeCell ref="C48:D49"/>
    <mergeCell ref="C43:D43"/>
    <mergeCell ref="C44:D44"/>
    <mergeCell ref="C45:D45"/>
    <mergeCell ref="C46:D46"/>
    <mergeCell ref="AO2:AU3"/>
    <mergeCell ref="C58:C60"/>
    <mergeCell ref="D58:X60"/>
    <mergeCell ref="D66:X68"/>
    <mergeCell ref="D36:X38"/>
    <mergeCell ref="D24:X26"/>
    <mergeCell ref="D6:X8"/>
    <mergeCell ref="N48:P48"/>
    <mergeCell ref="R48:T48"/>
    <mergeCell ref="V48:X48"/>
    <mergeCell ref="C53:D53"/>
    <mergeCell ref="C54:D54"/>
    <mergeCell ref="C36:C38"/>
    <mergeCell ref="C2:C3"/>
    <mergeCell ref="R10:X10"/>
    <mergeCell ref="R11:X11"/>
    <mergeCell ref="AN2:AN3"/>
    <mergeCell ref="AD2:AD3"/>
    <mergeCell ref="AE2:AH3"/>
    <mergeCell ref="AH11:AH16"/>
    <mergeCell ref="AH6:AH8"/>
    <mergeCell ref="AD6:AF8"/>
    <mergeCell ref="AD11:AD16"/>
    <mergeCell ref="AF11:AF16"/>
    <mergeCell ref="R72:X72"/>
    <mergeCell ref="R28:X28"/>
    <mergeCell ref="R29:X29"/>
    <mergeCell ref="R30:X30"/>
    <mergeCell ref="R31:X31"/>
    <mergeCell ref="R32:X32"/>
    <mergeCell ref="R40:T40"/>
    <mergeCell ref="V40:X40"/>
    <mergeCell ref="AN26:AQ26"/>
    <mergeCell ref="AN23:AQ25"/>
    <mergeCell ref="AN27:AQ30"/>
    <mergeCell ref="AT6:AU8"/>
    <mergeCell ref="AN6:AS8"/>
    <mergeCell ref="AN22:AQ22"/>
    <mergeCell ref="AN10:AQ10"/>
    <mergeCell ref="AN16:AQ16"/>
    <mergeCell ref="AN11:AQ15"/>
    <mergeCell ref="AN17:AQ21"/>
  </mergeCells>
  <dataValidations count="3">
    <dataValidation type="list" allowBlank="1" showInputMessage="1" showErrorMessage="1" sqref="AH6:AH8">
      <formula1>$AD$10:$AH$10</formula1>
    </dataValidation>
    <dataValidation type="list" allowBlank="1" showInputMessage="1" showErrorMessage="1" sqref="R62:X62">
      <formula1>$O$62:$P$62</formula1>
    </dataValidation>
    <dataValidation type="list" allowBlank="1" showInputMessage="1" showErrorMessage="1" sqref="AS10 AS22 AS26 AS16">
      <formula1>$AL$10:$AL$11</formula1>
    </dataValidation>
  </dataValidations>
  <printOptions horizontalCentered="1"/>
  <pageMargins left="0.19685039370078741" right="0.19685039370078741" top="0.39370078740157483" bottom="0.39370078740157483" header="0" footer="0"/>
  <pageSetup paperSize="9" scale="70" orientation="landscape" r:id="rId1"/>
  <colBreaks count="2" manualBreakCount="2">
    <brk id="27" max="1048575" man="1"/>
    <brk id="3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9"/>
  <sheetViews>
    <sheetView topLeftCell="A25" zoomScale="80" zoomScaleNormal="80" workbookViewId="0">
      <selection activeCell="K40" sqref="K40"/>
    </sheetView>
  </sheetViews>
  <sheetFormatPr baseColWidth="10" defaultColWidth="20.7109375" defaultRowHeight="15" customHeight="1" x14ac:dyDescent="0.2"/>
  <cols>
    <col min="1" max="1" width="5.7109375" style="114" customWidth="1"/>
    <col min="2" max="8" width="20.7109375" style="114"/>
    <col min="9" max="9" width="5.7109375" style="114" customWidth="1"/>
    <col min="10" max="16384" width="20.7109375" style="114"/>
  </cols>
  <sheetData>
    <row r="2" spans="2:16" ht="15" customHeight="1" x14ac:dyDescent="0.2">
      <c r="B2" s="255" t="s">
        <v>103</v>
      </c>
      <c r="C2" s="255"/>
      <c r="D2" s="255"/>
      <c r="E2" s="255"/>
      <c r="F2" s="255"/>
      <c r="G2" s="255"/>
      <c r="H2" s="255"/>
      <c r="I2" s="255"/>
      <c r="J2" s="255"/>
      <c r="K2" s="255"/>
      <c r="L2" s="255"/>
      <c r="M2" s="255"/>
      <c r="N2" s="255"/>
      <c r="O2" s="255"/>
      <c r="P2" s="255"/>
    </row>
    <row r="3" spans="2:16" ht="15" customHeight="1" x14ac:dyDescent="0.2">
      <c r="B3" s="255"/>
      <c r="C3" s="255"/>
      <c r="D3" s="255"/>
      <c r="E3" s="255"/>
      <c r="F3" s="255"/>
      <c r="G3" s="255"/>
      <c r="H3" s="255"/>
      <c r="I3" s="255"/>
      <c r="J3" s="255"/>
      <c r="K3" s="255"/>
      <c r="L3" s="255"/>
      <c r="M3" s="255"/>
      <c r="N3" s="255"/>
      <c r="O3" s="255"/>
      <c r="P3" s="255"/>
    </row>
    <row r="6" spans="2:16" ht="15" customHeight="1" x14ac:dyDescent="0.2">
      <c r="B6" s="115" t="s">
        <v>111</v>
      </c>
      <c r="C6" s="115"/>
      <c r="D6" s="115"/>
      <c r="E6" s="115"/>
      <c r="F6" s="115"/>
      <c r="G6" s="115"/>
      <c r="H6" s="115"/>
      <c r="J6" s="97" t="s">
        <v>32</v>
      </c>
      <c r="K6" s="97"/>
      <c r="L6" s="97"/>
      <c r="M6" s="97"/>
      <c r="N6" s="97"/>
      <c r="O6" s="97"/>
      <c r="P6" s="97"/>
    </row>
    <row r="7" spans="2:16" ht="15" customHeight="1" x14ac:dyDescent="0.2">
      <c r="P7" s="149"/>
    </row>
    <row r="8" spans="2:16" ht="15" customHeight="1" x14ac:dyDescent="0.2">
      <c r="B8" s="126" t="s">
        <v>115</v>
      </c>
      <c r="C8" s="127"/>
      <c r="D8" s="128"/>
      <c r="E8" s="129"/>
      <c r="J8" s="126" t="s">
        <v>115</v>
      </c>
      <c r="K8" s="127"/>
      <c r="L8" s="128"/>
      <c r="M8" s="129"/>
    </row>
    <row r="9" spans="2:16" ht="15" customHeight="1" x14ac:dyDescent="0.2">
      <c r="B9" s="318" t="s">
        <v>105</v>
      </c>
      <c r="C9" s="319"/>
      <c r="D9" s="39">
        <f>PLANT!R10</f>
        <v>150000</v>
      </c>
      <c r="E9" s="130" t="s">
        <v>104</v>
      </c>
      <c r="J9" s="318" t="s">
        <v>105</v>
      </c>
      <c r="K9" s="319"/>
      <c r="L9" s="39">
        <f>1.13*95480*1.4</f>
        <v>151049.35999999999</v>
      </c>
      <c r="M9" s="130" t="s">
        <v>104</v>
      </c>
    </row>
    <row r="10" spans="2:16" ht="15" customHeight="1" x14ac:dyDescent="0.2">
      <c r="B10" s="318" t="s">
        <v>106</v>
      </c>
      <c r="C10" s="319"/>
      <c r="D10" s="39">
        <f>PLANT!R12</f>
        <v>140000</v>
      </c>
      <c r="E10" s="130" t="s">
        <v>104</v>
      </c>
      <c r="J10" s="318" t="s">
        <v>106</v>
      </c>
      <c r="K10" s="319"/>
      <c r="L10" s="39">
        <v>140000</v>
      </c>
      <c r="M10" s="130" t="s">
        <v>104</v>
      </c>
    </row>
    <row r="11" spans="2:16" ht="15" customHeight="1" x14ac:dyDescent="0.2">
      <c r="B11" s="318" t="s">
        <v>107</v>
      </c>
      <c r="C11" s="319"/>
      <c r="D11" s="39">
        <f>PLANT!R14</f>
        <v>120000</v>
      </c>
      <c r="E11" s="130" t="s">
        <v>104</v>
      </c>
      <c r="J11" s="318" t="s">
        <v>107</v>
      </c>
      <c r="K11" s="319"/>
      <c r="L11" s="39">
        <v>120000</v>
      </c>
      <c r="M11" s="130" t="s">
        <v>104</v>
      </c>
    </row>
    <row r="12" spans="2:16" ht="15" customHeight="1" x14ac:dyDescent="0.2">
      <c r="B12" s="318" t="s">
        <v>108</v>
      </c>
      <c r="C12" s="319"/>
      <c r="D12" s="39">
        <f>PLANT!R16</f>
        <v>150000</v>
      </c>
      <c r="E12" s="130" t="s">
        <v>104</v>
      </c>
      <c r="J12" s="318" t="s">
        <v>108</v>
      </c>
      <c r="K12" s="319"/>
      <c r="L12" s="39">
        <v>150000</v>
      </c>
      <c r="M12" s="130" t="s">
        <v>104</v>
      </c>
    </row>
    <row r="13" spans="2:16" ht="15" customHeight="1" x14ac:dyDescent="0.2">
      <c r="B13" s="318" t="s">
        <v>109</v>
      </c>
      <c r="C13" s="319"/>
      <c r="D13" s="39">
        <f>PLANT!R18</f>
        <v>140000</v>
      </c>
      <c r="E13" s="130" t="s">
        <v>104</v>
      </c>
      <c r="J13" s="318" t="s">
        <v>109</v>
      </c>
      <c r="K13" s="319"/>
      <c r="L13" s="39">
        <v>140000</v>
      </c>
      <c r="M13" s="130" t="s">
        <v>104</v>
      </c>
    </row>
    <row r="14" spans="2:16" ht="15" customHeight="1" x14ac:dyDescent="0.2">
      <c r="B14" s="320" t="s">
        <v>110</v>
      </c>
      <c r="C14" s="321"/>
      <c r="D14" s="131">
        <f>PLANT!R20</f>
        <v>135000</v>
      </c>
      <c r="E14" s="132" t="s">
        <v>104</v>
      </c>
      <c r="J14" s="320" t="s">
        <v>110</v>
      </c>
      <c r="K14" s="321"/>
      <c r="L14" s="131">
        <v>135000</v>
      </c>
      <c r="M14" s="132" t="s">
        <v>104</v>
      </c>
    </row>
    <row r="17" spans="2:16" ht="15" customHeight="1" x14ac:dyDescent="0.2">
      <c r="B17" s="126" t="s">
        <v>117</v>
      </c>
      <c r="C17" s="127"/>
      <c r="D17" s="127"/>
      <c r="E17" s="129"/>
      <c r="J17" s="126" t="s">
        <v>117</v>
      </c>
      <c r="K17" s="127"/>
      <c r="L17" s="128"/>
      <c r="M17" s="128"/>
      <c r="N17" s="128"/>
      <c r="O17" s="128"/>
      <c r="P17" s="129"/>
    </row>
    <row r="18" spans="2:16" ht="15" customHeight="1" x14ac:dyDescent="0.2">
      <c r="B18" s="141" t="s">
        <v>118</v>
      </c>
      <c r="C18" s="125"/>
      <c r="D18" s="125"/>
      <c r="E18" s="142">
        <f>PLANT!R28</f>
        <v>5</v>
      </c>
      <c r="J18" s="150" t="s">
        <v>128</v>
      </c>
      <c r="K18" s="151"/>
      <c r="L18" s="151"/>
      <c r="M18" s="151"/>
      <c r="N18" s="151"/>
      <c r="O18" s="151"/>
      <c r="P18" s="153">
        <v>1</v>
      </c>
    </row>
    <row r="19" spans="2:16" ht="15" customHeight="1" x14ac:dyDescent="0.2">
      <c r="B19" s="143" t="s">
        <v>119</v>
      </c>
      <c r="C19" s="125"/>
      <c r="D19" s="125"/>
      <c r="E19" s="144">
        <f>PLANT!R30</f>
        <v>0.7</v>
      </c>
      <c r="J19" s="143" t="s">
        <v>127</v>
      </c>
      <c r="K19" s="125"/>
      <c r="L19" s="125"/>
      <c r="M19" s="125"/>
      <c r="N19" s="125"/>
      <c r="O19" s="125"/>
      <c r="P19" s="142">
        <v>1</v>
      </c>
    </row>
    <row r="20" spans="2:16" ht="15" customHeight="1" x14ac:dyDescent="0.2">
      <c r="B20" s="145" t="s">
        <v>120</v>
      </c>
      <c r="C20" s="123"/>
      <c r="D20" s="123"/>
      <c r="E20" s="146">
        <f>PLANT!R32</f>
        <v>0.33</v>
      </c>
      <c r="J20" s="145"/>
      <c r="K20" s="123"/>
      <c r="L20" s="123"/>
      <c r="M20" s="123"/>
      <c r="N20" s="123"/>
      <c r="O20" s="123"/>
      <c r="P20" s="146"/>
    </row>
    <row r="23" spans="2:16" ht="15" customHeight="1" x14ac:dyDescent="0.2">
      <c r="B23" s="126" t="s">
        <v>121</v>
      </c>
      <c r="C23" s="127"/>
      <c r="D23" s="128"/>
      <c r="E23" s="129"/>
      <c r="J23" s="126" t="s">
        <v>133</v>
      </c>
      <c r="K23" s="127"/>
      <c r="L23" s="129"/>
    </row>
    <row r="24" spans="2:16" ht="15" customHeight="1" x14ac:dyDescent="0.2">
      <c r="B24" s="141" t="s">
        <v>124</v>
      </c>
      <c r="C24" s="125"/>
      <c r="D24" s="125"/>
      <c r="E24" s="147">
        <f>PLANT!R70</f>
        <v>20</v>
      </c>
      <c r="J24" s="150" t="s">
        <v>33</v>
      </c>
      <c r="K24" s="151"/>
      <c r="L24" s="152">
        <v>0.3</v>
      </c>
    </row>
    <row r="25" spans="2:16" ht="15" customHeight="1" x14ac:dyDescent="0.2">
      <c r="B25" s="145" t="s">
        <v>125</v>
      </c>
      <c r="C25" s="123"/>
      <c r="D25" s="123"/>
      <c r="E25" s="148">
        <f>PLANT!R72</f>
        <v>5000</v>
      </c>
      <c r="J25" s="145"/>
      <c r="K25" s="123"/>
      <c r="L25" s="148"/>
    </row>
    <row r="28" spans="2:16" ht="15" customHeight="1" x14ac:dyDescent="0.2">
      <c r="B28" s="126" t="s">
        <v>116</v>
      </c>
      <c r="C28" s="127"/>
      <c r="D28" s="127"/>
      <c r="E28" s="127"/>
      <c r="F28" s="127"/>
      <c r="G28" s="127"/>
      <c r="H28" s="133"/>
      <c r="J28" s="154" t="s">
        <v>131</v>
      </c>
      <c r="K28" s="155"/>
      <c r="L28" s="155"/>
      <c r="M28" s="155"/>
      <c r="N28" s="155"/>
      <c r="O28" s="155"/>
      <c r="P28" s="158"/>
    </row>
    <row r="29" spans="2:16" s="118" customFormat="1" ht="48" customHeight="1" x14ac:dyDescent="0.2">
      <c r="B29" s="134" t="s">
        <v>24</v>
      </c>
      <c r="C29" s="121" t="s">
        <v>20</v>
      </c>
      <c r="D29" s="121" t="s">
        <v>23</v>
      </c>
      <c r="E29" s="122" t="s">
        <v>122</v>
      </c>
      <c r="F29" s="122" t="s">
        <v>123</v>
      </c>
      <c r="G29" s="122" t="s">
        <v>96</v>
      </c>
      <c r="H29" s="135" t="s">
        <v>130</v>
      </c>
      <c r="J29" s="119" t="s">
        <v>24</v>
      </c>
      <c r="K29" s="120" t="s">
        <v>20</v>
      </c>
      <c r="L29" s="120" t="s">
        <v>23</v>
      </c>
      <c r="M29" s="156" t="s">
        <v>9</v>
      </c>
      <c r="N29" s="156" t="s">
        <v>10</v>
      </c>
      <c r="O29" s="156" t="s">
        <v>11</v>
      </c>
      <c r="P29" s="157" t="s">
        <v>12</v>
      </c>
    </row>
    <row r="30" spans="2:16" ht="15" customHeight="1" x14ac:dyDescent="0.2">
      <c r="B30" s="315" t="s">
        <v>25</v>
      </c>
      <c r="C30" s="173" t="s">
        <v>21</v>
      </c>
      <c r="D30" s="173" t="s">
        <v>16</v>
      </c>
      <c r="E30" s="173">
        <f>PLANT!$F$43</f>
        <v>1</v>
      </c>
      <c r="F30" s="173">
        <f>PLANT!$F$44</f>
        <v>16</v>
      </c>
      <c r="G30" s="173">
        <f>PLANT!$F$45</f>
        <v>4</v>
      </c>
      <c r="H30" s="136">
        <f>PLANT!$F$46</f>
        <v>16</v>
      </c>
      <c r="J30" s="315" t="s">
        <v>25</v>
      </c>
      <c r="K30" s="125" t="s">
        <v>21</v>
      </c>
      <c r="L30" s="125" t="s">
        <v>16</v>
      </c>
      <c r="M30" s="159">
        <v>2</v>
      </c>
      <c r="N30" s="159"/>
      <c r="O30" s="159"/>
      <c r="P30" s="160"/>
    </row>
    <row r="31" spans="2:16" ht="15" customHeight="1" x14ac:dyDescent="0.2">
      <c r="B31" s="316"/>
      <c r="C31" s="173"/>
      <c r="D31" s="173" t="s">
        <v>17</v>
      </c>
      <c r="E31" s="173">
        <f>PLANT!$G$43</f>
        <v>1</v>
      </c>
      <c r="F31" s="173">
        <f>PLANT!$G$44</f>
        <v>16</v>
      </c>
      <c r="G31" s="173">
        <f>PLANT!$G$45</f>
        <v>8</v>
      </c>
      <c r="H31" s="136">
        <f>PLANT!$G$46</f>
        <v>12</v>
      </c>
      <c r="J31" s="316"/>
      <c r="K31" s="125"/>
      <c r="L31" s="125" t="s">
        <v>17</v>
      </c>
      <c r="M31" s="159"/>
      <c r="N31" s="159">
        <v>1</v>
      </c>
      <c r="O31" s="159"/>
      <c r="P31" s="160">
        <v>1</v>
      </c>
    </row>
    <row r="32" spans="2:16" ht="15" customHeight="1" x14ac:dyDescent="0.2">
      <c r="B32" s="316"/>
      <c r="C32" s="174"/>
      <c r="D32" s="174" t="s">
        <v>18</v>
      </c>
      <c r="E32" s="174">
        <f>PLANT!$H$43</f>
        <v>1</v>
      </c>
      <c r="F32" s="174">
        <f>PLANT!$H$44</f>
        <v>16</v>
      </c>
      <c r="G32" s="174">
        <f>PLANT!$H$45</f>
        <v>2</v>
      </c>
      <c r="H32" s="137">
        <f>PLANT!$H$46</f>
        <v>6</v>
      </c>
      <c r="J32" s="316"/>
      <c r="K32" s="123"/>
      <c r="L32" s="123" t="s">
        <v>18</v>
      </c>
      <c r="M32" s="161"/>
      <c r="N32" s="161"/>
      <c r="O32" s="161">
        <v>1</v>
      </c>
      <c r="P32" s="162"/>
    </row>
    <row r="33" spans="2:16" ht="15" customHeight="1" x14ac:dyDescent="0.2">
      <c r="B33" s="316"/>
      <c r="C33" s="173" t="s">
        <v>22</v>
      </c>
      <c r="D33" s="173" t="s">
        <v>16</v>
      </c>
      <c r="E33" s="173">
        <f>PLANT!$J$43</f>
        <v>1</v>
      </c>
      <c r="F33" s="173">
        <f>PLANT!$J$44</f>
        <v>10</v>
      </c>
      <c r="G33" s="173">
        <f>PLANT!$J$45</f>
        <v>4</v>
      </c>
      <c r="H33" s="136">
        <f>PLANT!$J$46</f>
        <v>8</v>
      </c>
      <c r="J33" s="316"/>
      <c r="K33" s="125" t="s">
        <v>22</v>
      </c>
      <c r="L33" s="125" t="s">
        <v>16</v>
      </c>
      <c r="M33" s="159">
        <v>1</v>
      </c>
      <c r="N33" s="159"/>
      <c r="O33" s="159"/>
      <c r="P33" s="160"/>
    </row>
    <row r="34" spans="2:16" ht="15" customHeight="1" x14ac:dyDescent="0.2">
      <c r="B34" s="316"/>
      <c r="C34" s="174"/>
      <c r="D34" s="174" t="s">
        <v>18</v>
      </c>
      <c r="E34" s="174">
        <f>PLANT!$L$43</f>
        <v>1</v>
      </c>
      <c r="F34" s="174">
        <f>PLANT!$L$44</f>
        <v>10</v>
      </c>
      <c r="G34" s="174">
        <f>PLANT!$L$45</f>
        <v>2</v>
      </c>
      <c r="H34" s="137">
        <f>PLANT!$L$46</f>
        <v>8</v>
      </c>
      <c r="J34" s="316"/>
      <c r="K34" s="123"/>
      <c r="L34" s="123" t="s">
        <v>18</v>
      </c>
      <c r="M34" s="161"/>
      <c r="N34" s="161"/>
      <c r="O34" s="161">
        <v>1</v>
      </c>
      <c r="P34" s="162"/>
    </row>
    <row r="35" spans="2:16" ht="15" customHeight="1" x14ac:dyDescent="0.2">
      <c r="B35" s="316"/>
      <c r="C35" s="173" t="s">
        <v>19</v>
      </c>
      <c r="D35" s="173" t="s">
        <v>16</v>
      </c>
      <c r="E35" s="173">
        <f>PLANT!$N$43</f>
        <v>1</v>
      </c>
      <c r="F35" s="173">
        <f>PLANT!$N$44</f>
        <v>16</v>
      </c>
      <c r="G35" s="173">
        <f>PLANT!$N$45</f>
        <v>4</v>
      </c>
      <c r="H35" s="136">
        <f>PLANT!$N$46</f>
        <v>16</v>
      </c>
      <c r="J35" s="316"/>
      <c r="K35" s="125" t="s">
        <v>19</v>
      </c>
      <c r="L35" s="125" t="s">
        <v>16</v>
      </c>
      <c r="M35" s="159">
        <v>2</v>
      </c>
      <c r="N35" s="159"/>
      <c r="O35" s="159"/>
      <c r="P35" s="160"/>
    </row>
    <row r="36" spans="2:16" ht="15" customHeight="1" x14ac:dyDescent="0.2">
      <c r="B36" s="316"/>
      <c r="C36" s="174"/>
      <c r="D36" s="174" t="s">
        <v>17</v>
      </c>
      <c r="E36" s="174">
        <f>PLANT!$O$43</f>
        <v>1</v>
      </c>
      <c r="F36" s="174">
        <f>PLANT!$O$44</f>
        <v>16</v>
      </c>
      <c r="G36" s="174">
        <f>PLANT!$O$45</f>
        <v>8</v>
      </c>
      <c r="H36" s="137">
        <f>PLANT!$O$46</f>
        <v>12</v>
      </c>
      <c r="J36" s="316"/>
      <c r="K36" s="123"/>
      <c r="L36" s="123" t="s">
        <v>17</v>
      </c>
      <c r="M36" s="161"/>
      <c r="N36" s="161">
        <v>1</v>
      </c>
      <c r="O36" s="161"/>
      <c r="P36" s="162">
        <v>0.5</v>
      </c>
    </row>
    <row r="37" spans="2:16" ht="15" customHeight="1" x14ac:dyDescent="0.2">
      <c r="B37" s="316"/>
      <c r="C37" s="124" t="s">
        <v>30</v>
      </c>
      <c r="D37" s="124" t="s">
        <v>16</v>
      </c>
      <c r="E37" s="124">
        <f>PLANT!$R$43</f>
        <v>1</v>
      </c>
      <c r="F37" s="124">
        <f>PLANT!$R$44</f>
        <v>15</v>
      </c>
      <c r="G37" s="124">
        <f>PLANT!$R$45</f>
        <v>4</v>
      </c>
      <c r="H37" s="138">
        <f>PLANT!$R$46</f>
        <v>6</v>
      </c>
      <c r="J37" s="316"/>
      <c r="K37" s="124" t="s">
        <v>30</v>
      </c>
      <c r="L37" s="124" t="s">
        <v>16</v>
      </c>
      <c r="M37" s="163">
        <v>1</v>
      </c>
      <c r="N37" s="163"/>
      <c r="O37" s="163"/>
      <c r="P37" s="164"/>
    </row>
    <row r="38" spans="2:16" ht="15" customHeight="1" x14ac:dyDescent="0.2">
      <c r="B38" s="317"/>
      <c r="C38" s="174" t="s">
        <v>31</v>
      </c>
      <c r="D38" s="174" t="s">
        <v>16</v>
      </c>
      <c r="E38" s="174">
        <f>PLANT!$V$43</f>
        <v>1</v>
      </c>
      <c r="F38" s="174">
        <f>PLANT!$V$44</f>
        <v>15</v>
      </c>
      <c r="G38" s="174">
        <f>PLANT!$V$45</f>
        <v>4</v>
      </c>
      <c r="H38" s="137">
        <f>PLANT!$V$46</f>
        <v>4</v>
      </c>
      <c r="J38" s="317"/>
      <c r="K38" s="123" t="s">
        <v>31</v>
      </c>
      <c r="L38" s="123" t="s">
        <v>16</v>
      </c>
      <c r="M38" s="161">
        <v>1</v>
      </c>
      <c r="N38" s="161"/>
      <c r="O38" s="161"/>
      <c r="P38" s="162"/>
    </row>
    <row r="39" spans="2:16" ht="15" customHeight="1" x14ac:dyDescent="0.2">
      <c r="B39" s="315" t="s">
        <v>27</v>
      </c>
      <c r="C39" s="125" t="s">
        <v>21</v>
      </c>
      <c r="D39" s="125" t="s">
        <v>16</v>
      </c>
      <c r="E39" s="173">
        <f>PLANT!$F$51</f>
        <v>4</v>
      </c>
      <c r="F39" s="173">
        <f>PLANT!$F$52</f>
        <v>6</v>
      </c>
      <c r="G39" s="173">
        <f>PLANT!$F$53</f>
        <v>2</v>
      </c>
      <c r="H39" s="136">
        <f>PLANT!$F$54</f>
        <v>4</v>
      </c>
      <c r="J39" s="315" t="s">
        <v>27</v>
      </c>
      <c r="K39" s="125" t="s">
        <v>21</v>
      </c>
      <c r="L39" s="125" t="s">
        <v>16</v>
      </c>
      <c r="M39" s="159"/>
      <c r="N39" s="159"/>
      <c r="O39" s="159"/>
      <c r="P39" s="160"/>
    </row>
    <row r="40" spans="2:16" ht="15" customHeight="1" x14ac:dyDescent="0.2">
      <c r="B40" s="316"/>
      <c r="C40" s="125"/>
      <c r="D40" s="125" t="s">
        <v>17</v>
      </c>
      <c r="E40" s="173">
        <f>PLANT!$G$51</f>
        <v>4</v>
      </c>
      <c r="F40" s="173">
        <f>PLANT!$G$52</f>
        <v>6</v>
      </c>
      <c r="G40" s="173">
        <f>PLANT!$G$53</f>
        <v>4</v>
      </c>
      <c r="H40" s="136">
        <f>PLANT!$G$54</f>
        <v>8</v>
      </c>
      <c r="J40" s="316"/>
      <c r="K40" s="125"/>
      <c r="L40" s="125" t="s">
        <v>17</v>
      </c>
      <c r="M40" s="159"/>
      <c r="N40" s="159"/>
      <c r="O40" s="159"/>
      <c r="P40" s="160"/>
    </row>
    <row r="41" spans="2:16" ht="15" customHeight="1" x14ac:dyDescent="0.2">
      <c r="B41" s="316"/>
      <c r="C41" s="123"/>
      <c r="D41" s="123" t="s">
        <v>18</v>
      </c>
      <c r="E41" s="174">
        <f>PLANT!$H$51</f>
        <v>4</v>
      </c>
      <c r="F41" s="174">
        <f>PLANT!$H$52</f>
        <v>10</v>
      </c>
      <c r="G41" s="174">
        <f>PLANT!$H$53</f>
        <v>2</v>
      </c>
      <c r="H41" s="137">
        <f>PLANT!$H$54</f>
        <v>4</v>
      </c>
      <c r="J41" s="316"/>
      <c r="K41" s="123"/>
      <c r="L41" s="123" t="s">
        <v>18</v>
      </c>
      <c r="M41" s="161"/>
      <c r="N41" s="161"/>
      <c r="O41" s="161"/>
      <c r="P41" s="162"/>
    </row>
    <row r="42" spans="2:16" ht="15" customHeight="1" x14ac:dyDescent="0.2">
      <c r="B42" s="316"/>
      <c r="C42" s="125" t="s">
        <v>22</v>
      </c>
      <c r="D42" s="125" t="s">
        <v>16</v>
      </c>
      <c r="E42" s="173">
        <f>PLANT!$J$51</f>
        <v>4</v>
      </c>
      <c r="F42" s="173">
        <f>PLANT!$J$52</f>
        <v>6</v>
      </c>
      <c r="G42" s="173">
        <f>PLANT!$J$53</f>
        <v>2</v>
      </c>
      <c r="H42" s="136">
        <f>PLANT!$J$54</f>
        <v>2</v>
      </c>
      <c r="J42" s="316"/>
      <c r="K42" s="125" t="s">
        <v>22</v>
      </c>
      <c r="L42" s="125" t="s">
        <v>16</v>
      </c>
      <c r="M42" s="159"/>
      <c r="N42" s="159"/>
      <c r="O42" s="159"/>
      <c r="P42" s="160"/>
    </row>
    <row r="43" spans="2:16" ht="15" customHeight="1" x14ac:dyDescent="0.2">
      <c r="B43" s="316"/>
      <c r="C43" s="123"/>
      <c r="D43" s="123" t="s">
        <v>18</v>
      </c>
      <c r="E43" s="174">
        <f>PLANT!$L$51</f>
        <v>4</v>
      </c>
      <c r="F43" s="174">
        <f>PLANT!$L$52</f>
        <v>6</v>
      </c>
      <c r="G43" s="174">
        <f>PLANT!$L$53</f>
        <v>2</v>
      </c>
      <c r="H43" s="137">
        <f>PLANT!$L$54</f>
        <v>4</v>
      </c>
      <c r="J43" s="316"/>
      <c r="K43" s="123"/>
      <c r="L43" s="123" t="s">
        <v>18</v>
      </c>
      <c r="M43" s="161"/>
      <c r="N43" s="161"/>
      <c r="O43" s="161"/>
      <c r="P43" s="162"/>
    </row>
    <row r="44" spans="2:16" ht="15" customHeight="1" x14ac:dyDescent="0.2">
      <c r="B44" s="316"/>
      <c r="C44" s="125" t="s">
        <v>19</v>
      </c>
      <c r="D44" s="125" t="s">
        <v>16</v>
      </c>
      <c r="E44" s="173">
        <f>PLANT!$N$51</f>
        <v>2</v>
      </c>
      <c r="F44" s="173">
        <f>PLANT!$N$52</f>
        <v>6</v>
      </c>
      <c r="G44" s="173">
        <f>PLANT!$N$53</f>
        <v>4</v>
      </c>
      <c r="H44" s="136">
        <f>PLANT!$N$54</f>
        <v>2</v>
      </c>
      <c r="J44" s="316"/>
      <c r="K44" s="125" t="s">
        <v>19</v>
      </c>
      <c r="L44" s="125" t="s">
        <v>16</v>
      </c>
      <c r="M44" s="159"/>
      <c r="N44" s="159"/>
      <c r="O44" s="159"/>
      <c r="P44" s="160"/>
    </row>
    <row r="45" spans="2:16" ht="15" customHeight="1" x14ac:dyDescent="0.2">
      <c r="B45" s="316"/>
      <c r="C45" s="123"/>
      <c r="D45" s="123" t="s">
        <v>17</v>
      </c>
      <c r="E45" s="174">
        <f>PLANT!$O$51</f>
        <v>2</v>
      </c>
      <c r="F45" s="174">
        <f>PLANT!$O$52</f>
        <v>6</v>
      </c>
      <c r="G45" s="174">
        <f>PLANT!$O$53</f>
        <v>2</v>
      </c>
      <c r="H45" s="137">
        <f>PLANT!$O$54</f>
        <v>4</v>
      </c>
      <c r="J45" s="316"/>
      <c r="K45" s="123"/>
      <c r="L45" s="123" t="s">
        <v>17</v>
      </c>
      <c r="M45" s="161"/>
      <c r="N45" s="161"/>
      <c r="O45" s="161"/>
      <c r="P45" s="162"/>
    </row>
    <row r="46" spans="2:16" ht="15" customHeight="1" x14ac:dyDescent="0.2">
      <c r="B46" s="316"/>
      <c r="C46" s="124" t="s">
        <v>30</v>
      </c>
      <c r="D46" s="124" t="s">
        <v>16</v>
      </c>
      <c r="E46" s="124">
        <f>PLANT!$R$51</f>
        <v>2</v>
      </c>
      <c r="F46" s="124">
        <f>PLANT!$R$52</f>
        <v>10</v>
      </c>
      <c r="G46" s="124">
        <f>PLANT!$R$53</f>
        <v>2</v>
      </c>
      <c r="H46" s="138">
        <f>PLANT!$R$54</f>
        <v>2</v>
      </c>
      <c r="J46" s="316"/>
      <c r="K46" s="124" t="s">
        <v>30</v>
      </c>
      <c r="L46" s="124" t="s">
        <v>16</v>
      </c>
      <c r="M46" s="163"/>
      <c r="N46" s="163"/>
      <c r="O46" s="163"/>
      <c r="P46" s="164"/>
    </row>
    <row r="47" spans="2:16" ht="15" customHeight="1" x14ac:dyDescent="0.2">
      <c r="B47" s="317"/>
      <c r="C47" s="123" t="s">
        <v>31</v>
      </c>
      <c r="D47" s="123" t="s">
        <v>16</v>
      </c>
      <c r="E47" s="174">
        <f>PLANT!$V$51</f>
        <v>2</v>
      </c>
      <c r="F47" s="174">
        <f>PLANT!$V$52</f>
        <v>10</v>
      </c>
      <c r="G47" s="174">
        <f>PLANT!$V$53</f>
        <v>2</v>
      </c>
      <c r="H47" s="137">
        <f>PLANT!$V$54</f>
        <v>2</v>
      </c>
      <c r="J47" s="317"/>
      <c r="K47" s="123" t="s">
        <v>31</v>
      </c>
      <c r="L47" s="123" t="s">
        <v>16</v>
      </c>
      <c r="M47" s="161"/>
      <c r="N47" s="161"/>
      <c r="O47" s="161"/>
      <c r="P47" s="162"/>
    </row>
    <row r="50" spans="10:16" ht="15" customHeight="1" x14ac:dyDescent="0.2">
      <c r="J50" s="154" t="s">
        <v>132</v>
      </c>
      <c r="K50" s="155"/>
      <c r="L50" s="155"/>
      <c r="M50" s="155"/>
      <c r="N50" s="155"/>
      <c r="O50" s="155"/>
      <c r="P50" s="158"/>
    </row>
    <row r="51" spans="10:16" ht="48" customHeight="1" x14ac:dyDescent="0.2">
      <c r="J51" s="119" t="s">
        <v>24</v>
      </c>
      <c r="K51" s="120" t="s">
        <v>20</v>
      </c>
      <c r="L51" s="120" t="s">
        <v>23</v>
      </c>
      <c r="M51" s="156" t="s">
        <v>9</v>
      </c>
      <c r="N51" s="156" t="s">
        <v>10</v>
      </c>
      <c r="O51" s="156" t="s">
        <v>11</v>
      </c>
      <c r="P51" s="157" t="s">
        <v>12</v>
      </c>
    </row>
    <row r="52" spans="10:16" ht="15" customHeight="1" x14ac:dyDescent="0.2">
      <c r="J52" s="315" t="s">
        <v>25</v>
      </c>
      <c r="K52" s="125" t="s">
        <v>21</v>
      </c>
      <c r="L52" s="125" t="s">
        <v>16</v>
      </c>
      <c r="M52" s="167">
        <v>0.4</v>
      </c>
      <c r="N52" s="167"/>
      <c r="O52" s="167"/>
      <c r="P52" s="168"/>
    </row>
    <row r="53" spans="10:16" ht="15" customHeight="1" x14ac:dyDescent="0.2">
      <c r="J53" s="316"/>
      <c r="K53" s="125"/>
      <c r="L53" s="125" t="s">
        <v>17</v>
      </c>
      <c r="M53" s="167"/>
      <c r="N53" s="167"/>
      <c r="O53" s="167"/>
      <c r="P53" s="168"/>
    </row>
    <row r="54" spans="10:16" ht="15" customHeight="1" x14ac:dyDescent="0.2">
      <c r="J54" s="316"/>
      <c r="K54" s="123"/>
      <c r="L54" s="123" t="s">
        <v>18</v>
      </c>
      <c r="M54" s="169"/>
      <c r="N54" s="169"/>
      <c r="O54" s="169">
        <v>0.5</v>
      </c>
      <c r="P54" s="170"/>
    </row>
    <row r="55" spans="10:16" ht="15" customHeight="1" x14ac:dyDescent="0.2">
      <c r="J55" s="316"/>
      <c r="K55" s="125" t="s">
        <v>22</v>
      </c>
      <c r="L55" s="125" t="s">
        <v>16</v>
      </c>
      <c r="M55" s="167">
        <v>0.35</v>
      </c>
      <c r="N55" s="167"/>
      <c r="O55" s="167"/>
      <c r="P55" s="168"/>
    </row>
    <row r="56" spans="10:16" ht="15" customHeight="1" x14ac:dyDescent="0.2">
      <c r="J56" s="316"/>
      <c r="K56" s="123"/>
      <c r="L56" s="123" t="s">
        <v>18</v>
      </c>
      <c r="M56" s="169"/>
      <c r="N56" s="169"/>
      <c r="O56" s="169">
        <v>0.3</v>
      </c>
      <c r="P56" s="170"/>
    </row>
    <row r="57" spans="10:16" ht="15" customHeight="1" x14ac:dyDescent="0.2">
      <c r="J57" s="316"/>
      <c r="K57" s="125" t="s">
        <v>19</v>
      </c>
      <c r="L57" s="125" t="s">
        <v>16</v>
      </c>
      <c r="M57" s="167">
        <v>0.5</v>
      </c>
      <c r="N57" s="167"/>
      <c r="O57" s="167"/>
      <c r="P57" s="168"/>
    </row>
    <row r="58" spans="10:16" ht="15" customHeight="1" x14ac:dyDescent="0.2">
      <c r="J58" s="316"/>
      <c r="K58" s="123"/>
      <c r="L58" s="123" t="s">
        <v>17</v>
      </c>
      <c r="M58" s="169"/>
      <c r="N58" s="169"/>
      <c r="O58" s="169"/>
      <c r="P58" s="170"/>
    </row>
    <row r="59" spans="10:16" ht="15" customHeight="1" x14ac:dyDescent="0.2">
      <c r="J59" s="316"/>
      <c r="K59" s="124" t="s">
        <v>30</v>
      </c>
      <c r="L59" s="124" t="s">
        <v>16</v>
      </c>
      <c r="M59" s="171">
        <v>0.5</v>
      </c>
      <c r="N59" s="171"/>
      <c r="O59" s="171"/>
      <c r="P59" s="172"/>
    </row>
    <row r="60" spans="10:16" ht="15" customHeight="1" x14ac:dyDescent="0.2">
      <c r="J60" s="317"/>
      <c r="K60" s="123" t="s">
        <v>31</v>
      </c>
      <c r="L60" s="123" t="s">
        <v>16</v>
      </c>
      <c r="M60" s="169">
        <v>0.35</v>
      </c>
      <c r="N60" s="169"/>
      <c r="O60" s="169"/>
      <c r="P60" s="170"/>
    </row>
    <row r="61" spans="10:16" ht="15" customHeight="1" x14ac:dyDescent="0.2">
      <c r="J61" s="315" t="s">
        <v>27</v>
      </c>
      <c r="K61" s="125" t="s">
        <v>21</v>
      </c>
      <c r="L61" s="125" t="s">
        <v>16</v>
      </c>
      <c r="M61" s="167">
        <v>0.5</v>
      </c>
      <c r="N61" s="167"/>
      <c r="O61" s="167"/>
      <c r="P61" s="168"/>
    </row>
    <row r="62" spans="10:16" ht="15" customHeight="1" x14ac:dyDescent="0.2">
      <c r="J62" s="316"/>
      <c r="K62" s="125"/>
      <c r="L62" s="125" t="s">
        <v>17</v>
      </c>
      <c r="M62" s="167"/>
      <c r="N62" s="167"/>
      <c r="O62" s="167"/>
      <c r="P62" s="168"/>
    </row>
    <row r="63" spans="10:16" ht="15" customHeight="1" x14ac:dyDescent="0.2">
      <c r="J63" s="316"/>
      <c r="K63" s="123"/>
      <c r="L63" s="123" t="s">
        <v>18</v>
      </c>
      <c r="M63" s="169"/>
      <c r="N63" s="169"/>
      <c r="O63" s="169">
        <v>0.5</v>
      </c>
      <c r="P63" s="170"/>
    </row>
    <row r="64" spans="10:16" ht="15" customHeight="1" x14ac:dyDescent="0.2">
      <c r="J64" s="316"/>
      <c r="K64" s="125" t="s">
        <v>22</v>
      </c>
      <c r="L64" s="125" t="s">
        <v>16</v>
      </c>
      <c r="M64" s="167">
        <v>0.4</v>
      </c>
      <c r="N64" s="167"/>
      <c r="O64" s="167"/>
      <c r="P64" s="168"/>
    </row>
    <row r="65" spans="10:16" ht="15" customHeight="1" x14ac:dyDescent="0.2">
      <c r="J65" s="316"/>
      <c r="K65" s="123"/>
      <c r="L65" s="123" t="s">
        <v>18</v>
      </c>
      <c r="M65" s="169"/>
      <c r="N65" s="169"/>
      <c r="O65" s="169">
        <v>0.35</v>
      </c>
      <c r="P65" s="170"/>
    </row>
    <row r="66" spans="10:16" ht="15" customHeight="1" x14ac:dyDescent="0.2">
      <c r="J66" s="316"/>
      <c r="K66" s="125" t="s">
        <v>19</v>
      </c>
      <c r="L66" s="125" t="s">
        <v>16</v>
      </c>
      <c r="M66" s="167">
        <v>0.5</v>
      </c>
      <c r="N66" s="167"/>
      <c r="O66" s="167"/>
      <c r="P66" s="168"/>
    </row>
    <row r="67" spans="10:16" ht="15" customHeight="1" x14ac:dyDescent="0.2">
      <c r="J67" s="316"/>
      <c r="K67" s="123"/>
      <c r="L67" s="123" t="s">
        <v>17</v>
      </c>
      <c r="M67" s="169"/>
      <c r="N67" s="169"/>
      <c r="O67" s="169"/>
      <c r="P67" s="170"/>
    </row>
    <row r="68" spans="10:16" ht="15" customHeight="1" x14ac:dyDescent="0.2">
      <c r="J68" s="316"/>
      <c r="K68" s="124" t="s">
        <v>30</v>
      </c>
      <c r="L68" s="124" t="s">
        <v>16</v>
      </c>
      <c r="M68" s="171">
        <v>0.5</v>
      </c>
      <c r="N68" s="171"/>
      <c r="O68" s="171"/>
      <c r="P68" s="172"/>
    </row>
    <row r="69" spans="10:16" ht="15" customHeight="1" x14ac:dyDescent="0.2">
      <c r="J69" s="317"/>
      <c r="K69" s="123" t="s">
        <v>31</v>
      </c>
      <c r="L69" s="123" t="s">
        <v>16</v>
      </c>
      <c r="M69" s="169">
        <v>0.4</v>
      </c>
      <c r="N69" s="169"/>
      <c r="O69" s="169"/>
      <c r="P69" s="170"/>
    </row>
  </sheetData>
  <mergeCells count="19">
    <mergeCell ref="J14:K14"/>
    <mergeCell ref="J52:J60"/>
    <mergeCell ref="J61:J69"/>
    <mergeCell ref="B30:B38"/>
    <mergeCell ref="B39:B47"/>
    <mergeCell ref="B2:P3"/>
    <mergeCell ref="J30:J38"/>
    <mergeCell ref="J39:J47"/>
    <mergeCell ref="B9:C9"/>
    <mergeCell ref="B10:C10"/>
    <mergeCell ref="B11:C11"/>
    <mergeCell ref="B12:C12"/>
    <mergeCell ref="B13:C13"/>
    <mergeCell ref="B14:C14"/>
    <mergeCell ref="J9:K9"/>
    <mergeCell ref="J10:K10"/>
    <mergeCell ref="J11:K11"/>
    <mergeCell ref="J12:K12"/>
    <mergeCell ref="J13:K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8"/>
  <sheetViews>
    <sheetView zoomScale="80" zoomScaleNormal="80" workbookViewId="0">
      <selection activeCell="I9" sqref="I9"/>
    </sheetView>
  </sheetViews>
  <sheetFormatPr baseColWidth="10" defaultColWidth="12.7109375" defaultRowHeight="15" customHeight="1" x14ac:dyDescent="0.2"/>
  <cols>
    <col min="1" max="28" width="12.7109375" style="1"/>
    <col min="29" max="29" width="12.7109375" style="1" customWidth="1"/>
    <col min="30" max="30" width="12.7109375" style="1" hidden="1" customWidth="1"/>
    <col min="31" max="33" width="12.7109375" style="1"/>
    <col min="34" max="34" width="12.7109375" style="113"/>
    <col min="35" max="16384" width="12.7109375" style="1"/>
  </cols>
  <sheetData>
    <row r="1" spans="1:34" ht="15" customHeight="1" x14ac:dyDescent="0.2">
      <c r="A1" s="255" t="s">
        <v>97</v>
      </c>
      <c r="B1" s="255"/>
      <c r="C1" s="255"/>
      <c r="D1" s="255"/>
      <c r="E1" s="255"/>
      <c r="F1" s="255"/>
      <c r="G1" s="255"/>
      <c r="H1" s="255"/>
      <c r="I1" s="255"/>
    </row>
    <row r="2" spans="1:34" ht="15" customHeight="1" x14ac:dyDescent="0.2">
      <c r="A2" s="255"/>
      <c r="B2" s="255"/>
      <c r="C2" s="255"/>
      <c r="D2" s="255"/>
      <c r="E2" s="255"/>
      <c r="F2" s="255"/>
      <c r="G2" s="255"/>
      <c r="H2" s="255"/>
      <c r="I2" s="255"/>
    </row>
    <row r="3" spans="1:34" s="7" customFormat="1" ht="15" customHeight="1" x14ac:dyDescent="0.2">
      <c r="A3" s="4" t="s">
        <v>37</v>
      </c>
      <c r="B3" s="4"/>
      <c r="C3" s="4"/>
      <c r="D3" s="5"/>
      <c r="E3" s="5"/>
      <c r="F3" s="9" t="s">
        <v>9</v>
      </c>
      <c r="G3" s="9" t="s">
        <v>10</v>
      </c>
      <c r="H3" s="9" t="s">
        <v>11</v>
      </c>
      <c r="I3" s="9" t="s">
        <v>12</v>
      </c>
      <c r="K3" s="4" t="s">
        <v>112</v>
      </c>
      <c r="L3" s="4"/>
      <c r="M3" s="4"/>
      <c r="N3" s="4"/>
      <c r="O3" s="4"/>
      <c r="P3" s="4"/>
      <c r="Q3" s="4"/>
      <c r="R3" s="4"/>
      <c r="S3" s="4"/>
      <c r="AH3" s="111"/>
    </row>
    <row r="4" spans="1:34" ht="15" customHeight="1" x14ac:dyDescent="0.2">
      <c r="A4" s="1" t="s">
        <v>15</v>
      </c>
      <c r="D4" s="10"/>
      <c r="F4" s="12">
        <f>$F$32</f>
        <v>323250</v>
      </c>
      <c r="G4" s="12">
        <f>$F$32</f>
        <v>323250</v>
      </c>
      <c r="H4" s="12">
        <f>$F$32</f>
        <v>323250</v>
      </c>
      <c r="I4" s="12">
        <f>$F$32</f>
        <v>323250</v>
      </c>
      <c r="K4" s="116"/>
      <c r="L4" s="7" t="s">
        <v>113</v>
      </c>
      <c r="M4" s="7"/>
      <c r="N4" s="7"/>
      <c r="O4" s="7"/>
      <c r="P4" s="7"/>
    </row>
    <row r="5" spans="1:34" ht="15" customHeight="1" x14ac:dyDescent="0.2">
      <c r="A5" s="1" t="s">
        <v>61</v>
      </c>
      <c r="F5" s="12">
        <f>SUMIF($G$47:$G$118,$F$3,I47:I118)</f>
        <v>280865.38461538462</v>
      </c>
      <c r="G5" s="15">
        <f>SUMIF($G$47:$G$118,$G$3,I47:I118)+SUMIF($G$47:$G$118,$F$3,I47:I118)</f>
        <v>370096.15384615387</v>
      </c>
      <c r="H5" s="12">
        <f>SUMIF($G$47:$G$118,$G$3,I47:I118)+SUMIF($G$47:$G$118,$F$3,I47:I118)+SUMIF($G$47:$G$118,$H$3,I47:I118)</f>
        <v>436250</v>
      </c>
      <c r="I5" s="12">
        <f>SUMIF($G$47:$G$118,$G$3,I47:I118)+SUMIF($G$47:$G$118,$F$3,I47:I118)+SUMIF($G$47:$G$118,$H$3,I47:I118)+SUMIF($G$47:$G$118,$I$3,I47:I118)</f>
        <v>502403.84615384613</v>
      </c>
      <c r="K5" s="96"/>
      <c r="L5" s="7" t="s">
        <v>129</v>
      </c>
    </row>
    <row r="6" spans="1:34" s="3" customFormat="1" ht="15" customHeight="1" x14ac:dyDescent="0.2">
      <c r="A6" s="3" t="s">
        <v>62</v>
      </c>
      <c r="F6" s="12">
        <f>SUMIF($Q$47:$Q$118,$F$3,S47:S118)</f>
        <v>80769.23076923078</v>
      </c>
      <c r="G6" s="15">
        <f>SUMIF($Q$47:$Q$118,$G$3,S47:S118)+SUMIF($Q$47:$Q$118,$F$3,S47:S118)</f>
        <v>126923.07692307694</v>
      </c>
      <c r="H6" s="12">
        <f>SUMIF($Q$47:$Q$118,$G$3,S47:S118)+SUMIF($Q$47:$Q$118,$F$3,S47:S118)+SUMIF($Q$47:$Q$118,$H$3,S47:S118)</f>
        <v>138461.53846153847</v>
      </c>
      <c r="I6" s="12">
        <f>SUMIF($Q$47:$Q$118,$G$3,S47:S118)+SUMIF($Q$47:$Q$118,$F$3,S47:S118)+SUMIF($Q$47:$Q$118,$H$3,S47:S118)+SUMIF($Q$47:$Q$118,$I$3,S47:S118)</f>
        <v>173076.92307692309</v>
      </c>
      <c r="K6" s="117"/>
      <c r="L6" s="3" t="s">
        <v>114</v>
      </c>
      <c r="AH6" s="113"/>
    </row>
    <row r="7" spans="1:34" ht="15" customHeight="1" x14ac:dyDescent="0.2">
      <c r="A7" s="1" t="s">
        <v>33</v>
      </c>
      <c r="F7" s="17">
        <v>0</v>
      </c>
      <c r="G7" s="17">
        <v>0</v>
      </c>
      <c r="H7" s="17">
        <f>$S$32</f>
        <v>14340</v>
      </c>
      <c r="I7" s="17">
        <f>$S$32</f>
        <v>14340</v>
      </c>
    </row>
    <row r="8" spans="1:34" ht="15" customHeight="1" x14ac:dyDescent="0.2">
      <c r="F8" s="7"/>
      <c r="G8" s="7"/>
      <c r="H8" s="7"/>
      <c r="I8" s="7"/>
    </row>
    <row r="9" spans="1:34" ht="15" customHeight="1" x14ac:dyDescent="0.2">
      <c r="A9" s="1" t="s">
        <v>38</v>
      </c>
      <c r="F9" s="57">
        <f>SUMIF($AA$47:$AA$118,$F$3,AE47:AE118)</f>
        <v>102115.38461538461</v>
      </c>
      <c r="G9" s="15">
        <f>SUMIF($AA$47:$AA$118,$G$3,AE47:AE118)+SUMIF($AA$47:$AA$118,$F$3,AE47:AE118)</f>
        <v>102115.38461538461</v>
      </c>
      <c r="H9" s="57">
        <f>SUMIF($AA$47:$AA$118,$G$3,AE47:AE118)+SUMIF($AA$47:$AA$118,$F$3,AE47:AE118)+SUMIF($AA$47:$AA$118,$H$3,AE47:AE118)</f>
        <v>154615.38461538462</v>
      </c>
      <c r="I9" s="57">
        <f>SUMIF($AA$47:$AA$118,$G$3,AE47:AE118)+SUMIF($AA$47:$AA$118,$F$3,AE47:AE118)+SUMIF($AA$47:$AA$118,$H$3,AE47:AE118)+SUMIF($AA$47:$AA$118,$I$3,AE47:AE118)</f>
        <v>154615.38461538462</v>
      </c>
    </row>
    <row r="11" spans="1:34" ht="15" customHeight="1" x14ac:dyDescent="0.2">
      <c r="H11" s="13">
        <v>3960257.6155076912</v>
      </c>
      <c r="I11" s="13">
        <f>SUM(F4:I9)</f>
        <v>3943987.692307692</v>
      </c>
      <c r="J11" s="13">
        <f>H11-I11</f>
        <v>16269.923199999146</v>
      </c>
      <c r="K11" s="61"/>
    </row>
    <row r="12" spans="1:34" s="3" customFormat="1" ht="15" customHeight="1" x14ac:dyDescent="0.2">
      <c r="K12" s="61"/>
      <c r="AH12" s="113"/>
    </row>
    <row r="13" spans="1:34" s="3" customFormat="1" ht="15" customHeight="1" x14ac:dyDescent="0.2">
      <c r="A13" s="265" t="s">
        <v>86</v>
      </c>
      <c r="B13" s="265"/>
      <c r="C13" s="265"/>
      <c r="D13" s="265"/>
      <c r="E13" s="265"/>
      <c r="F13" s="265"/>
      <c r="G13" s="265"/>
      <c r="H13" s="265"/>
      <c r="I13" s="265"/>
      <c r="K13" s="265" t="s">
        <v>87</v>
      </c>
      <c r="L13" s="265"/>
      <c r="M13" s="265"/>
      <c r="N13" s="265"/>
      <c r="O13" s="265"/>
      <c r="P13" s="265"/>
      <c r="Q13" s="265"/>
      <c r="R13" s="265"/>
      <c r="S13" s="265"/>
      <c r="AH13" s="113"/>
    </row>
    <row r="14" spans="1:34" s="3" customFormat="1" ht="15" customHeight="1" x14ac:dyDescent="0.2">
      <c r="A14" s="265"/>
      <c r="B14" s="265"/>
      <c r="C14" s="265"/>
      <c r="D14" s="265"/>
      <c r="E14" s="265"/>
      <c r="F14" s="265"/>
      <c r="G14" s="265"/>
      <c r="H14" s="265"/>
      <c r="I14" s="265"/>
      <c r="K14" s="265"/>
      <c r="L14" s="265"/>
      <c r="M14" s="265"/>
      <c r="N14" s="265"/>
      <c r="O14" s="265"/>
      <c r="P14" s="265"/>
      <c r="Q14" s="265"/>
      <c r="R14" s="265"/>
      <c r="S14" s="265"/>
      <c r="AH14" s="113"/>
    </row>
    <row r="15" spans="1:34" ht="15" customHeight="1" x14ac:dyDescent="0.2">
      <c r="A15" s="21" t="str">
        <f>A4</f>
        <v>Training Materials Maintenance</v>
      </c>
      <c r="B15" s="20"/>
      <c r="C15" s="20"/>
      <c r="D15" s="20"/>
      <c r="E15" s="20"/>
      <c r="F15" s="20"/>
      <c r="G15" s="20"/>
      <c r="H15" s="20"/>
      <c r="I15" s="49"/>
      <c r="K15" s="63" t="str">
        <f>A7</f>
        <v>ALARA Dose Reduction</v>
      </c>
      <c r="L15" s="70"/>
      <c r="M15" s="70"/>
      <c r="N15" s="70"/>
      <c r="O15" s="70"/>
      <c r="P15" s="70"/>
      <c r="Q15" s="70"/>
      <c r="R15" s="70"/>
      <c r="S15" s="71"/>
      <c r="T15" s="3"/>
    </row>
    <row r="16" spans="1:34" ht="15" customHeight="1" x14ac:dyDescent="0.2">
      <c r="A16" s="323" t="s">
        <v>57</v>
      </c>
      <c r="B16" s="323"/>
      <c r="C16" s="323"/>
      <c r="D16" s="323"/>
      <c r="E16" s="323"/>
      <c r="F16" s="323"/>
      <c r="G16" s="323"/>
      <c r="H16" s="323"/>
      <c r="I16" s="323"/>
      <c r="K16" s="324" t="s">
        <v>41</v>
      </c>
      <c r="L16" s="324"/>
      <c r="M16" s="324"/>
      <c r="N16" s="324"/>
      <c r="O16" s="324"/>
      <c r="P16" s="324"/>
      <c r="Q16" s="324"/>
      <c r="R16" s="324"/>
      <c r="S16" s="324"/>
      <c r="T16" s="50"/>
    </row>
    <row r="17" spans="1:34" ht="15" customHeight="1" x14ac:dyDescent="0.2">
      <c r="A17" s="323"/>
      <c r="B17" s="323"/>
      <c r="C17" s="323"/>
      <c r="D17" s="323"/>
      <c r="E17" s="323"/>
      <c r="F17" s="323"/>
      <c r="G17" s="323"/>
      <c r="H17" s="323"/>
      <c r="I17" s="323"/>
      <c r="K17" s="324"/>
      <c r="L17" s="324"/>
      <c r="M17" s="324"/>
      <c r="N17" s="324"/>
      <c r="O17" s="324"/>
      <c r="P17" s="324"/>
      <c r="Q17" s="324"/>
      <c r="R17" s="324"/>
      <c r="S17" s="324"/>
      <c r="T17" s="50"/>
    </row>
    <row r="18" spans="1:34" ht="15" customHeight="1" x14ac:dyDescent="0.2">
      <c r="A18" s="323"/>
      <c r="B18" s="323"/>
      <c r="C18" s="323"/>
      <c r="D18" s="323"/>
      <c r="E18" s="323"/>
      <c r="F18" s="323"/>
      <c r="G18" s="323"/>
      <c r="H18" s="323"/>
      <c r="I18" s="323"/>
      <c r="K18" s="324"/>
      <c r="L18" s="324"/>
      <c r="M18" s="324"/>
      <c r="N18" s="324"/>
      <c r="O18" s="324"/>
      <c r="P18" s="324"/>
      <c r="Q18" s="324"/>
      <c r="R18" s="324"/>
      <c r="S18" s="324"/>
      <c r="T18" s="50"/>
    </row>
    <row r="19" spans="1:34" ht="15" customHeight="1" x14ac:dyDescent="0.2">
      <c r="G19" s="2"/>
      <c r="K19" s="64"/>
      <c r="L19" s="64"/>
      <c r="M19" s="64"/>
      <c r="N19" s="64"/>
      <c r="O19" s="64"/>
      <c r="P19" s="64"/>
      <c r="Q19" s="60"/>
      <c r="R19" s="64"/>
      <c r="S19" s="60"/>
    </row>
    <row r="20" spans="1:34" ht="15" customHeight="1" x14ac:dyDescent="0.2">
      <c r="A20" s="4" t="s">
        <v>85</v>
      </c>
      <c r="B20" s="4"/>
      <c r="C20" s="4"/>
      <c r="D20" s="4"/>
      <c r="E20" s="4"/>
      <c r="F20" s="3"/>
      <c r="G20" s="4" t="s">
        <v>81</v>
      </c>
      <c r="H20" s="4"/>
      <c r="I20" s="4"/>
      <c r="K20" s="64" t="s">
        <v>34</v>
      </c>
      <c r="L20" s="64"/>
      <c r="M20" s="64"/>
      <c r="N20" s="64"/>
      <c r="O20" s="64" t="s">
        <v>35</v>
      </c>
      <c r="P20" s="62">
        <f>'INPUTS FOR SAVINGS'!E24/1000*(D55*Y55*(E55+1)+D63*Y63*(E63+1)+D91*Y91*(E91+1)+D99*Y99*(E99+1))</f>
        <v>9.56</v>
      </c>
      <c r="Q20" s="64"/>
      <c r="R20" s="60"/>
      <c r="S20" s="60"/>
    </row>
    <row r="21" spans="1:34" ht="15" customHeight="1" x14ac:dyDescent="0.2">
      <c r="A21" s="3" t="s">
        <v>80</v>
      </c>
      <c r="G21" s="322" t="s">
        <v>84</v>
      </c>
      <c r="H21" s="322"/>
      <c r="I21" s="322"/>
      <c r="J21" s="13"/>
      <c r="K21" s="64"/>
      <c r="L21" s="64"/>
      <c r="M21" s="64"/>
      <c r="N21" s="64"/>
      <c r="O21" s="64" t="s">
        <v>39</v>
      </c>
      <c r="P21" s="102">
        <f>'INPUTS FOR SAVINGS'!E25</f>
        <v>5000</v>
      </c>
      <c r="Q21" s="64"/>
      <c r="R21" s="60"/>
      <c r="S21" s="60"/>
    </row>
    <row r="22" spans="1:34" ht="15" customHeight="1" x14ac:dyDescent="0.2">
      <c r="A22" s="1" t="s">
        <v>64</v>
      </c>
      <c r="B22" s="89">
        <f>'INPUTS FOR SAVINGS'!E18</f>
        <v>5</v>
      </c>
      <c r="D22" s="87"/>
      <c r="E22" s="2"/>
      <c r="G22" s="322"/>
      <c r="H22" s="322"/>
      <c r="I22" s="322"/>
      <c r="K22" s="64"/>
      <c r="L22" s="64"/>
      <c r="M22" s="64"/>
      <c r="N22" s="53"/>
      <c r="O22" s="60"/>
      <c r="P22" s="65">
        <f>P20*P21</f>
        <v>47800</v>
      </c>
      <c r="Q22" s="64"/>
      <c r="R22" s="60"/>
      <c r="S22" s="60"/>
    </row>
    <row r="23" spans="1:34" ht="15" customHeight="1" x14ac:dyDescent="0.2">
      <c r="A23" s="1" t="s">
        <v>40</v>
      </c>
      <c r="B23" s="95">
        <f>'INPUTS FOR SAVINGS'!$D$9</f>
        <v>150000</v>
      </c>
      <c r="C23" s="87"/>
      <c r="D23" s="87"/>
      <c r="E23" s="2"/>
      <c r="G23" s="322"/>
      <c r="H23" s="322"/>
      <c r="I23" s="322"/>
      <c r="K23" s="64"/>
      <c r="L23" s="64"/>
      <c r="M23" s="64"/>
      <c r="N23" s="64"/>
      <c r="O23" s="64"/>
      <c r="P23" s="64"/>
      <c r="Q23" s="64"/>
      <c r="R23" s="60"/>
      <c r="S23" s="60"/>
    </row>
    <row r="24" spans="1:34" s="3" customFormat="1" ht="15" customHeight="1" x14ac:dyDescent="0.2">
      <c r="A24" s="2"/>
      <c r="B24" s="19">
        <f>B22*B23</f>
        <v>750000</v>
      </c>
      <c r="C24" s="87"/>
      <c r="D24" s="87"/>
      <c r="E24" s="2"/>
      <c r="K24" s="64"/>
      <c r="L24" s="64"/>
      <c r="M24" s="64"/>
      <c r="N24" s="64"/>
      <c r="O24" s="64"/>
      <c r="P24" s="64"/>
      <c r="Q24" s="64"/>
      <c r="R24" s="60"/>
      <c r="S24" s="60"/>
      <c r="AH24" s="113"/>
    </row>
    <row r="25" spans="1:34" s="3" customFormat="1" ht="15" customHeight="1" x14ac:dyDescent="0.2">
      <c r="A25" s="1"/>
      <c r="B25" s="1"/>
      <c r="C25" s="1"/>
      <c r="D25" s="1"/>
      <c r="E25" s="1"/>
      <c r="G25" s="3" t="s">
        <v>29</v>
      </c>
      <c r="H25" s="3" t="s">
        <v>64</v>
      </c>
      <c r="I25" s="108">
        <f>'INPUTS FOR SAVINGS'!P19</f>
        <v>1</v>
      </c>
      <c r="K25" s="64"/>
      <c r="L25" s="64"/>
      <c r="M25" s="64"/>
      <c r="N25" s="64"/>
      <c r="O25" s="64"/>
      <c r="P25" s="64"/>
      <c r="Q25" s="64"/>
      <c r="R25" s="60"/>
      <c r="S25" s="60"/>
      <c r="AH25" s="113"/>
    </row>
    <row r="26" spans="1:34" s="3" customFormat="1" ht="15" customHeight="1" x14ac:dyDescent="0.2">
      <c r="B26" s="72">
        <f>'INPUTS FOR SAVINGS'!E19</f>
        <v>0.7</v>
      </c>
      <c r="C26" s="3" t="s">
        <v>82</v>
      </c>
      <c r="H26" s="3" t="s">
        <v>40</v>
      </c>
      <c r="I26" s="95">
        <f>B23</f>
        <v>150000</v>
      </c>
      <c r="K26" s="64"/>
      <c r="L26" s="64"/>
      <c r="M26" s="64"/>
      <c r="N26" s="64"/>
      <c r="O26" s="64"/>
      <c r="P26" s="64"/>
      <c r="Q26" s="64"/>
      <c r="R26" s="60"/>
      <c r="S26" s="60"/>
      <c r="AH26" s="113"/>
    </row>
    <row r="27" spans="1:34" s="3" customFormat="1" ht="15" customHeight="1" x14ac:dyDescent="0.2">
      <c r="B27" s="86"/>
      <c r="C27" s="86"/>
      <c r="D27" s="86"/>
      <c r="H27" s="2"/>
      <c r="I27" s="19">
        <f>I25*I26</f>
        <v>150000</v>
      </c>
      <c r="K27" s="64"/>
      <c r="L27" s="64"/>
      <c r="M27" s="64"/>
      <c r="N27" s="64"/>
      <c r="O27" s="64"/>
      <c r="P27" s="64"/>
      <c r="Q27" s="64"/>
      <c r="R27" s="60"/>
      <c r="S27" s="60"/>
      <c r="AH27" s="113"/>
    </row>
    <row r="28" spans="1:34" s="3" customFormat="1" ht="15" customHeight="1" x14ac:dyDescent="0.2">
      <c r="B28" s="72">
        <f>'INPUTS FOR SAVINGS'!E20</f>
        <v>0.33</v>
      </c>
      <c r="C28" s="3" t="s">
        <v>83</v>
      </c>
      <c r="F28" s="13"/>
      <c r="K28" s="64"/>
      <c r="L28" s="64"/>
      <c r="M28" s="64"/>
      <c r="N28" s="64"/>
      <c r="O28" s="64"/>
      <c r="P28" s="64"/>
      <c r="Q28" s="64"/>
      <c r="R28" s="60"/>
      <c r="S28" s="60"/>
      <c r="AH28" s="113"/>
    </row>
    <row r="29" spans="1:34" s="3" customFormat="1" ht="15" customHeight="1" x14ac:dyDescent="0.2">
      <c r="F29" s="1"/>
      <c r="G29" s="1"/>
      <c r="H29" s="2"/>
      <c r="I29" s="2"/>
      <c r="K29" s="64"/>
      <c r="L29" s="64"/>
      <c r="M29" s="64"/>
      <c r="N29" s="64"/>
      <c r="O29" s="64"/>
      <c r="P29" s="64"/>
      <c r="Q29" s="64"/>
      <c r="R29" s="60"/>
      <c r="S29" s="60"/>
      <c r="AH29" s="113"/>
    </row>
    <row r="30" spans="1:34" s="3" customFormat="1" ht="15" customHeight="1" x14ac:dyDescent="0.2">
      <c r="B30" s="110">
        <f>'INPUTS FOR SAVINGS'!P18</f>
        <v>1</v>
      </c>
      <c r="C30" s="10" t="s">
        <v>126</v>
      </c>
      <c r="H30" s="2"/>
      <c r="I30" s="2"/>
      <c r="K30" s="67"/>
      <c r="L30" s="67"/>
      <c r="M30" s="67"/>
      <c r="N30" s="67"/>
      <c r="O30" s="67"/>
      <c r="P30" s="67"/>
      <c r="Q30" s="67"/>
      <c r="R30" s="60"/>
      <c r="S30" s="60"/>
      <c r="AH30" s="113"/>
    </row>
    <row r="31" spans="1:34" s="3" customFormat="1" ht="15" customHeight="1" x14ac:dyDescent="0.2">
      <c r="H31" s="2"/>
      <c r="I31" s="2"/>
      <c r="K31" s="67"/>
      <c r="L31" s="67"/>
      <c r="M31" s="67"/>
      <c r="N31" s="67"/>
      <c r="O31" s="67"/>
      <c r="P31" s="67"/>
      <c r="Q31" s="67"/>
      <c r="R31" s="60"/>
      <c r="S31" s="60"/>
      <c r="AH31" s="113"/>
    </row>
    <row r="32" spans="1:34" ht="15" customHeight="1" x14ac:dyDescent="0.2">
      <c r="B32" s="88">
        <f>B24*B26*B28*B30</f>
        <v>173250</v>
      </c>
      <c r="E32" s="3"/>
      <c r="F32" s="105">
        <f>B32+I32</f>
        <v>323250</v>
      </c>
      <c r="H32" s="2"/>
      <c r="I32" s="88">
        <f>I27</f>
        <v>150000</v>
      </c>
      <c r="K32" s="64" t="s">
        <v>33</v>
      </c>
      <c r="L32" s="64"/>
      <c r="M32" s="64"/>
      <c r="N32" s="53"/>
      <c r="O32" s="60"/>
      <c r="P32" s="64"/>
      <c r="Q32" s="109">
        <f>'INPUTS FOR SAVINGS'!L24</f>
        <v>0.3</v>
      </c>
      <c r="R32" s="60"/>
      <c r="S32" s="105">
        <f>P22*Q32</f>
        <v>14340</v>
      </c>
    </row>
    <row r="33" spans="1:34" ht="15" customHeight="1" x14ac:dyDescent="0.2">
      <c r="E33" s="3"/>
      <c r="F33" s="106" t="s">
        <v>26</v>
      </c>
      <c r="G33" s="87"/>
      <c r="H33" s="87"/>
      <c r="I33" s="87"/>
      <c r="N33" s="10"/>
      <c r="P33" s="2"/>
      <c r="Q33" s="2"/>
      <c r="R33" s="2"/>
      <c r="S33" s="106" t="s">
        <v>26</v>
      </c>
    </row>
    <row r="34" spans="1:34" ht="15" customHeight="1" x14ac:dyDescent="0.2">
      <c r="G34" s="87"/>
      <c r="H34" s="87"/>
      <c r="I34" s="87"/>
      <c r="K34" s="11"/>
      <c r="P34" s="10"/>
      <c r="R34" s="2"/>
      <c r="S34" s="2"/>
    </row>
    <row r="35" spans="1:34" ht="15" customHeight="1" x14ac:dyDescent="0.2">
      <c r="K35" s="11"/>
      <c r="P35" s="10"/>
      <c r="R35" s="2"/>
      <c r="S35" s="2"/>
    </row>
    <row r="36" spans="1:34" s="3" customFormat="1" ht="15" customHeight="1" x14ac:dyDescent="0.2">
      <c r="K36" s="11"/>
      <c r="P36" s="10"/>
      <c r="R36" s="2"/>
      <c r="S36" s="2"/>
      <c r="AH36" s="113"/>
    </row>
    <row r="37" spans="1:34" s="3" customFormat="1" ht="15" customHeight="1" x14ac:dyDescent="0.2">
      <c r="K37" s="11"/>
      <c r="P37" s="10"/>
      <c r="R37" s="2"/>
      <c r="S37" s="2"/>
      <c r="AH37" s="113"/>
    </row>
    <row r="38" spans="1:34" s="3" customFormat="1" ht="15" customHeight="1" x14ac:dyDescent="0.2">
      <c r="A38" s="265" t="s">
        <v>88</v>
      </c>
      <c r="B38" s="265"/>
      <c r="C38" s="265"/>
      <c r="D38" s="265"/>
      <c r="E38" s="265"/>
      <c r="F38" s="265"/>
      <c r="G38" s="265"/>
      <c r="H38" s="265"/>
      <c r="I38" s="265"/>
      <c r="K38" s="265" t="s">
        <v>89</v>
      </c>
      <c r="L38" s="265"/>
      <c r="M38" s="265"/>
      <c r="N38" s="265"/>
      <c r="O38" s="265"/>
      <c r="P38" s="265"/>
      <c r="Q38" s="265"/>
      <c r="R38" s="265"/>
      <c r="S38" s="265"/>
      <c r="U38" s="265" t="s">
        <v>90</v>
      </c>
      <c r="V38" s="265"/>
      <c r="W38" s="265"/>
      <c r="X38" s="265"/>
      <c r="Y38" s="265"/>
      <c r="Z38" s="265"/>
      <c r="AA38" s="265"/>
      <c r="AB38" s="265"/>
      <c r="AC38" s="265"/>
      <c r="AD38" s="265"/>
      <c r="AE38" s="265"/>
      <c r="AH38" s="113"/>
    </row>
    <row r="39" spans="1:34" s="3" customFormat="1" ht="15" customHeight="1" x14ac:dyDescent="0.2">
      <c r="A39" s="265"/>
      <c r="B39" s="265"/>
      <c r="C39" s="265"/>
      <c r="D39" s="265"/>
      <c r="E39" s="265"/>
      <c r="F39" s="265"/>
      <c r="G39" s="265"/>
      <c r="H39" s="265"/>
      <c r="I39" s="265"/>
      <c r="K39" s="265"/>
      <c r="L39" s="265"/>
      <c r="M39" s="265"/>
      <c r="N39" s="265"/>
      <c r="O39" s="265"/>
      <c r="P39" s="265"/>
      <c r="Q39" s="265"/>
      <c r="R39" s="265"/>
      <c r="S39" s="265"/>
      <c r="U39" s="265"/>
      <c r="V39" s="265"/>
      <c r="W39" s="265"/>
      <c r="X39" s="265"/>
      <c r="Y39" s="265"/>
      <c r="Z39" s="265"/>
      <c r="AA39" s="265"/>
      <c r="AB39" s="265"/>
      <c r="AC39" s="265"/>
      <c r="AD39" s="265"/>
      <c r="AE39" s="265"/>
      <c r="AH39" s="113"/>
    </row>
    <row r="40" spans="1:34" ht="15" customHeight="1" x14ac:dyDescent="0.2">
      <c r="A40" s="21" t="str">
        <f>A5</f>
        <v>Training Programs Duration - Students</v>
      </c>
      <c r="B40" s="20"/>
      <c r="C40" s="20"/>
      <c r="D40" s="20"/>
      <c r="E40" s="20"/>
      <c r="F40" s="20"/>
      <c r="G40" s="20"/>
      <c r="H40" s="20"/>
      <c r="I40" s="49"/>
      <c r="K40" s="21" t="str">
        <f>A6</f>
        <v>Training Programs Duration - Instructors</v>
      </c>
      <c r="L40" s="20"/>
      <c r="M40" s="20"/>
      <c r="N40" s="20"/>
      <c r="O40" s="20"/>
      <c r="P40" s="20"/>
      <c r="Q40" s="20"/>
      <c r="R40" s="20"/>
      <c r="S40" s="49"/>
      <c r="U40" s="325" t="str">
        <f>A9</f>
        <v>Flipped / Blended Training Methodology</v>
      </c>
      <c r="V40" s="325"/>
      <c r="W40" s="325"/>
      <c r="X40" s="325"/>
      <c r="Y40" s="325"/>
      <c r="Z40" s="325"/>
      <c r="AA40" s="325"/>
      <c r="AB40" s="325"/>
      <c r="AC40" s="325"/>
      <c r="AD40" s="325"/>
      <c r="AE40" s="325"/>
    </row>
    <row r="41" spans="1:34" ht="15" customHeight="1" x14ac:dyDescent="0.2">
      <c r="A41" s="322" t="s">
        <v>58</v>
      </c>
      <c r="B41" s="322"/>
      <c r="C41" s="322"/>
      <c r="D41" s="322"/>
      <c r="E41" s="322"/>
      <c r="F41" s="322"/>
      <c r="G41" s="322"/>
      <c r="H41" s="322"/>
      <c r="I41" s="322"/>
      <c r="K41" s="322" t="s">
        <v>58</v>
      </c>
      <c r="L41" s="322"/>
      <c r="M41" s="322"/>
      <c r="N41" s="322"/>
      <c r="O41" s="322"/>
      <c r="P41" s="322"/>
      <c r="Q41" s="322"/>
      <c r="R41" s="322"/>
      <c r="S41" s="322"/>
      <c r="U41" s="322" t="s">
        <v>102</v>
      </c>
      <c r="V41" s="322"/>
      <c r="W41" s="322"/>
      <c r="X41" s="322"/>
      <c r="Y41" s="322"/>
      <c r="Z41" s="322"/>
      <c r="AA41" s="322"/>
      <c r="AB41" s="322"/>
      <c r="AC41" s="322"/>
      <c r="AD41" s="322"/>
      <c r="AE41" s="322"/>
    </row>
    <row r="42" spans="1:34" ht="15" customHeight="1" x14ac:dyDescent="0.2">
      <c r="A42" s="322"/>
      <c r="B42" s="322"/>
      <c r="C42" s="322"/>
      <c r="D42" s="322"/>
      <c r="E42" s="322"/>
      <c r="F42" s="322"/>
      <c r="G42" s="322"/>
      <c r="H42" s="322"/>
      <c r="I42" s="322"/>
      <c r="K42" s="322"/>
      <c r="L42" s="322"/>
      <c r="M42" s="322"/>
      <c r="N42" s="322"/>
      <c r="O42" s="322"/>
      <c r="P42" s="322"/>
      <c r="Q42" s="322"/>
      <c r="R42" s="322"/>
      <c r="S42" s="322"/>
      <c r="U42" s="322"/>
      <c r="V42" s="322"/>
      <c r="W42" s="322"/>
      <c r="X42" s="322"/>
      <c r="Y42" s="322"/>
      <c r="Z42" s="322"/>
      <c r="AA42" s="322"/>
      <c r="AB42" s="322"/>
      <c r="AC42" s="322"/>
      <c r="AD42" s="322"/>
      <c r="AE42" s="322"/>
    </row>
    <row r="43" spans="1:34" ht="15" customHeight="1" x14ac:dyDescent="0.2">
      <c r="A43" s="322"/>
      <c r="B43" s="322"/>
      <c r="C43" s="322"/>
      <c r="D43" s="322"/>
      <c r="E43" s="322"/>
      <c r="F43" s="322"/>
      <c r="G43" s="322"/>
      <c r="H43" s="322"/>
      <c r="I43" s="322"/>
      <c r="K43" s="322"/>
      <c r="L43" s="322"/>
      <c r="M43" s="322"/>
      <c r="N43" s="322"/>
      <c r="O43" s="322"/>
      <c r="P43" s="322"/>
      <c r="Q43" s="322"/>
      <c r="R43" s="322"/>
      <c r="S43" s="322"/>
      <c r="U43" s="322"/>
      <c r="V43" s="322"/>
      <c r="W43" s="322"/>
      <c r="X43" s="322"/>
      <c r="Y43" s="322"/>
      <c r="Z43" s="322"/>
      <c r="AA43" s="322"/>
      <c r="AB43" s="322"/>
      <c r="AC43" s="322"/>
      <c r="AD43" s="322"/>
      <c r="AE43" s="322"/>
    </row>
    <row r="44" spans="1:34" ht="15" customHeight="1" x14ac:dyDescent="0.2">
      <c r="G44" s="2"/>
      <c r="I44" s="2"/>
      <c r="K44" s="3"/>
      <c r="L44" s="3"/>
      <c r="M44" s="3"/>
      <c r="N44" s="3"/>
      <c r="O44" s="3"/>
      <c r="P44" s="3"/>
      <c r="Q44" s="2"/>
      <c r="R44" s="3"/>
      <c r="S44" s="2"/>
      <c r="AB44" s="2"/>
      <c r="AD44" s="2"/>
    </row>
    <row r="45" spans="1:34" ht="15" customHeight="1" x14ac:dyDescent="0.2">
      <c r="A45" s="11"/>
      <c r="F45" s="10"/>
      <c r="H45" s="2"/>
      <c r="I45" s="2"/>
      <c r="K45" s="11"/>
      <c r="L45" s="3"/>
      <c r="M45" s="3"/>
      <c r="N45" s="3"/>
      <c r="O45" s="3"/>
      <c r="P45" s="10"/>
      <c r="Q45" s="3"/>
      <c r="R45" s="2"/>
      <c r="S45" s="2"/>
      <c r="U45" s="11"/>
      <c r="AA45" s="10"/>
      <c r="AC45" s="2"/>
      <c r="AD45" s="2"/>
    </row>
    <row r="46" spans="1:34" s="101" customFormat="1" ht="48" customHeight="1" x14ac:dyDescent="0.2">
      <c r="A46" s="98" t="s">
        <v>24</v>
      </c>
      <c r="B46" s="98" t="s">
        <v>20</v>
      </c>
      <c r="C46" s="98" t="s">
        <v>23</v>
      </c>
      <c r="D46" s="99" t="s">
        <v>94</v>
      </c>
      <c r="E46" s="99" t="s">
        <v>95</v>
      </c>
      <c r="F46" s="99" t="s">
        <v>63</v>
      </c>
      <c r="G46" s="100" t="s">
        <v>92</v>
      </c>
      <c r="H46" s="103" t="s">
        <v>93</v>
      </c>
      <c r="I46" s="107" t="s">
        <v>26</v>
      </c>
      <c r="K46" s="98" t="s">
        <v>24</v>
      </c>
      <c r="L46" s="98" t="s">
        <v>20</v>
      </c>
      <c r="M46" s="98" t="s">
        <v>23</v>
      </c>
      <c r="N46" s="99" t="s">
        <v>94</v>
      </c>
      <c r="O46" s="99" t="s">
        <v>96</v>
      </c>
      <c r="P46" s="99" t="s">
        <v>40</v>
      </c>
      <c r="Q46" s="100" t="s">
        <v>92</v>
      </c>
      <c r="R46" s="104" t="s">
        <v>93</v>
      </c>
      <c r="S46" s="107" t="s">
        <v>26</v>
      </c>
      <c r="U46" s="98" t="s">
        <v>24</v>
      </c>
      <c r="V46" s="98" t="s">
        <v>20</v>
      </c>
      <c r="W46" s="98" t="s">
        <v>23</v>
      </c>
      <c r="X46" s="99" t="s">
        <v>94</v>
      </c>
      <c r="Y46" s="99" t="s">
        <v>101</v>
      </c>
      <c r="Z46" s="99" t="s">
        <v>40</v>
      </c>
      <c r="AA46" s="100" t="s">
        <v>92</v>
      </c>
      <c r="AB46" s="104" t="s">
        <v>100</v>
      </c>
      <c r="AC46" s="103" t="s">
        <v>99</v>
      </c>
      <c r="AD46" s="100" t="s">
        <v>26</v>
      </c>
      <c r="AE46" s="107" t="s">
        <v>60</v>
      </c>
    </row>
    <row r="47" spans="1:34" ht="15" customHeight="1" x14ac:dyDescent="0.2">
      <c r="A47" s="7" t="s">
        <v>25</v>
      </c>
      <c r="B47" s="7" t="s">
        <v>21</v>
      </c>
      <c r="C47" s="7" t="s">
        <v>16</v>
      </c>
      <c r="D47" s="15">
        <f>'INPUTS FOR SAVINGS'!E30</f>
        <v>1</v>
      </c>
      <c r="E47" s="15">
        <f>'INPUTS FOR SAVINGS'!F30</f>
        <v>16</v>
      </c>
      <c r="F47" s="15">
        <f>'INPUTS FOR SAVINGS'!$D$10</f>
        <v>140000</v>
      </c>
      <c r="G47" s="111" t="s">
        <v>9</v>
      </c>
      <c r="H47" s="58">
        <f>'INPUTS FOR SAVINGS'!M30</f>
        <v>2</v>
      </c>
      <c r="I47" s="17">
        <f>H47*E47*F47/52*D47</f>
        <v>86153.846153846156</v>
      </c>
      <c r="K47" s="7" t="s">
        <v>25</v>
      </c>
      <c r="L47" s="7" t="s">
        <v>21</v>
      </c>
      <c r="M47" s="7" t="s">
        <v>16</v>
      </c>
      <c r="N47" s="15">
        <f>D47</f>
        <v>1</v>
      </c>
      <c r="O47" s="15">
        <f>'INPUTS FOR SAVINGS'!G30</f>
        <v>4</v>
      </c>
      <c r="P47" s="15">
        <f>'INPUTS FOR SAVINGS'!$D$9</f>
        <v>150000</v>
      </c>
      <c r="Q47" s="111" t="s">
        <v>9</v>
      </c>
      <c r="R47" s="58">
        <f t="shared" ref="R47:R78" si="0">H47</f>
        <v>2</v>
      </c>
      <c r="S47" s="17">
        <f>R47*O47*P47/52*N47</f>
        <v>23076.923076923078</v>
      </c>
      <c r="U47" s="7" t="s">
        <v>25</v>
      </c>
      <c r="V47" s="7" t="s">
        <v>21</v>
      </c>
      <c r="W47" s="7" t="s">
        <v>16</v>
      </c>
      <c r="X47" s="15">
        <f>D47</f>
        <v>1</v>
      </c>
      <c r="Y47" s="15">
        <f>'INPUTS FOR SAVINGS'!H30</f>
        <v>16</v>
      </c>
      <c r="Z47" s="15">
        <f>'INPUTS FOR SAVINGS'!$D$9</f>
        <v>150000</v>
      </c>
      <c r="AA47" s="111" t="s">
        <v>9</v>
      </c>
      <c r="AB47" s="139">
        <f>Y47-H47</f>
        <v>14</v>
      </c>
      <c r="AC47" s="165">
        <f>'INPUTS FOR SAVINGS'!M52</f>
        <v>0.4</v>
      </c>
      <c r="AD47" s="17">
        <f>IFERROR(AB47*X47*AC47*Z47/52,0)</f>
        <v>16153.846153846156</v>
      </c>
      <c r="AE47" s="56">
        <f>IF(AD47=0,0,AD47)</f>
        <v>16153.846153846156</v>
      </c>
      <c r="AH47" s="1"/>
    </row>
    <row r="48" spans="1:34" ht="15" customHeight="1" x14ac:dyDescent="0.2">
      <c r="A48" s="7"/>
      <c r="B48" s="7"/>
      <c r="C48" s="7"/>
      <c r="D48" s="15"/>
      <c r="E48" s="15"/>
      <c r="F48" s="15"/>
      <c r="G48" s="111" t="s">
        <v>10</v>
      </c>
      <c r="H48" s="58">
        <f>'INPUTS FOR SAVINGS'!N30</f>
        <v>0</v>
      </c>
      <c r="I48" s="17">
        <f>H48*E47*F47/52*D47</f>
        <v>0</v>
      </c>
      <c r="K48" s="7"/>
      <c r="L48" s="7"/>
      <c r="M48" s="7"/>
      <c r="N48" s="15"/>
      <c r="O48" s="15"/>
      <c r="P48" s="15"/>
      <c r="Q48" s="111" t="s">
        <v>10</v>
      </c>
      <c r="R48" s="58">
        <f t="shared" si="0"/>
        <v>0</v>
      </c>
      <c r="S48" s="17">
        <f>R48*O47*P47/52*N47</f>
        <v>0</v>
      </c>
      <c r="U48" s="7"/>
      <c r="V48" s="7"/>
      <c r="W48" s="7"/>
      <c r="X48" s="15"/>
      <c r="Y48" s="15"/>
      <c r="Z48" s="15"/>
      <c r="AA48" s="111" t="s">
        <v>10</v>
      </c>
      <c r="AB48" s="139">
        <f>Y47-H47-H48</f>
        <v>14</v>
      </c>
      <c r="AC48" s="165">
        <f>'INPUTS FOR SAVINGS'!N52</f>
        <v>0</v>
      </c>
      <c r="AD48" s="17">
        <f>IFERROR(AB48*X47*AC48*Z47/52,0)</f>
        <v>0</v>
      </c>
      <c r="AE48" s="54">
        <f>IF(AE47=0,IF(AD48=0,0,AD48),0)</f>
        <v>0</v>
      </c>
      <c r="AH48" s="1"/>
    </row>
    <row r="49" spans="1:34" ht="15" customHeight="1" x14ac:dyDescent="0.2">
      <c r="A49" s="7"/>
      <c r="B49" s="7"/>
      <c r="C49" s="7"/>
      <c r="D49" s="15"/>
      <c r="E49" s="15"/>
      <c r="F49" s="15"/>
      <c r="G49" s="111" t="s">
        <v>11</v>
      </c>
      <c r="H49" s="58">
        <f>'INPUTS FOR SAVINGS'!O30</f>
        <v>0</v>
      </c>
      <c r="I49" s="17">
        <f>H49*E47*F47/52*D47</f>
        <v>0</v>
      </c>
      <c r="K49" s="7"/>
      <c r="L49" s="7"/>
      <c r="M49" s="7"/>
      <c r="N49" s="15"/>
      <c r="O49" s="15"/>
      <c r="P49" s="15"/>
      <c r="Q49" s="111" t="s">
        <v>11</v>
      </c>
      <c r="R49" s="58">
        <f t="shared" si="0"/>
        <v>0</v>
      </c>
      <c r="S49" s="17">
        <f>R49*O47*P47/52*N47</f>
        <v>0</v>
      </c>
      <c r="U49" s="7"/>
      <c r="V49" s="7"/>
      <c r="W49" s="7"/>
      <c r="X49" s="15"/>
      <c r="Y49" s="15"/>
      <c r="Z49" s="15"/>
      <c r="AA49" s="111" t="s">
        <v>11</v>
      </c>
      <c r="AB49" s="139">
        <f>Y47-H47-H48-H49</f>
        <v>14</v>
      </c>
      <c r="AC49" s="165">
        <f>'INPUTS FOR SAVINGS'!O52</f>
        <v>0</v>
      </c>
      <c r="AD49" s="17">
        <f>IFERROR(AB49*X47*AC49*Z47/52,0)</f>
        <v>0</v>
      </c>
      <c r="AE49" s="54">
        <f>IF(AE48+AE47=0,IF(AD49=0,0,AD49),0)</f>
        <v>0</v>
      </c>
      <c r="AH49" s="1"/>
    </row>
    <row r="50" spans="1:34" ht="15" customHeight="1" x14ac:dyDescent="0.2">
      <c r="A50" s="7"/>
      <c r="B50" s="7"/>
      <c r="C50" s="14"/>
      <c r="D50" s="16"/>
      <c r="E50" s="16"/>
      <c r="F50" s="16"/>
      <c r="G50" s="112" t="s">
        <v>12</v>
      </c>
      <c r="H50" s="59">
        <f>'INPUTS FOR SAVINGS'!P30</f>
        <v>0</v>
      </c>
      <c r="I50" s="18">
        <f>H50*E47*F47/52*D47</f>
        <v>0</v>
      </c>
      <c r="K50" s="7"/>
      <c r="L50" s="7"/>
      <c r="M50" s="14"/>
      <c r="N50" s="16"/>
      <c r="O50" s="16"/>
      <c r="P50" s="16"/>
      <c r="Q50" s="112" t="s">
        <v>12</v>
      </c>
      <c r="R50" s="59">
        <f t="shared" si="0"/>
        <v>0</v>
      </c>
      <c r="S50" s="18">
        <f>R50*O47*P47/52*N47</f>
        <v>0</v>
      </c>
      <c r="U50" s="7"/>
      <c r="V50" s="7"/>
      <c r="W50" s="14"/>
      <c r="X50" s="16"/>
      <c r="Y50" s="16"/>
      <c r="Z50" s="16"/>
      <c r="AA50" s="112" t="s">
        <v>12</v>
      </c>
      <c r="AB50" s="140">
        <f>Y47-H47-H48-H49-H50</f>
        <v>14</v>
      </c>
      <c r="AC50" s="166">
        <f>'INPUTS FOR SAVINGS'!P52</f>
        <v>0</v>
      </c>
      <c r="AD50" s="18">
        <f>IFERROR(AB50*X47*AC50*Z47/52,0)</f>
        <v>0</v>
      </c>
      <c r="AE50" s="18">
        <f>IF(AE49+AE48+AE47=0,IF(AD50=0,0,AD50),0)</f>
        <v>0</v>
      </c>
      <c r="AH50" s="1"/>
    </row>
    <row r="51" spans="1:34" ht="15" customHeight="1" x14ac:dyDescent="0.2">
      <c r="A51" s="7"/>
      <c r="B51" s="7"/>
      <c r="C51" s="7" t="s">
        <v>17</v>
      </c>
      <c r="D51" s="15">
        <f>'INPUTS FOR SAVINGS'!E31</f>
        <v>1</v>
      </c>
      <c r="E51" s="15">
        <f>'INPUTS FOR SAVINGS'!F31</f>
        <v>16</v>
      </c>
      <c r="F51" s="15">
        <f>'INPUTS FOR SAVINGS'!$D$10</f>
        <v>140000</v>
      </c>
      <c r="G51" s="111" t="s">
        <v>9</v>
      </c>
      <c r="H51" s="58">
        <f>'INPUTS FOR SAVINGS'!M31</f>
        <v>0</v>
      </c>
      <c r="I51" s="17">
        <f>H51*E51*F51/52*D51</f>
        <v>0</v>
      </c>
      <c r="K51" s="7"/>
      <c r="L51" s="7"/>
      <c r="M51" s="7" t="s">
        <v>17</v>
      </c>
      <c r="N51" s="15">
        <f t="shared" ref="N51" si="1">D51</f>
        <v>1</v>
      </c>
      <c r="O51" s="15">
        <f>'INPUTS FOR SAVINGS'!G31</f>
        <v>8</v>
      </c>
      <c r="P51" s="15">
        <f>'INPUTS FOR SAVINGS'!$D$9</f>
        <v>150000</v>
      </c>
      <c r="Q51" s="111" t="s">
        <v>9</v>
      </c>
      <c r="R51" s="58">
        <f t="shared" si="0"/>
        <v>0</v>
      </c>
      <c r="S51" s="17">
        <f>R51*O51*P51/52*N51</f>
        <v>0</v>
      </c>
      <c r="U51" s="7"/>
      <c r="V51" s="7"/>
      <c r="W51" s="7" t="s">
        <v>17</v>
      </c>
      <c r="X51" s="15">
        <f>D51</f>
        <v>1</v>
      </c>
      <c r="Y51" s="15">
        <f>'INPUTS FOR SAVINGS'!H31</f>
        <v>12</v>
      </c>
      <c r="Z51" s="15">
        <f>'INPUTS FOR SAVINGS'!$D$9</f>
        <v>150000</v>
      </c>
      <c r="AA51" s="111" t="s">
        <v>9</v>
      </c>
      <c r="AB51" s="139">
        <f>Y51-H51</f>
        <v>12</v>
      </c>
      <c r="AC51" s="165">
        <f>'INPUTS FOR SAVINGS'!M53</f>
        <v>0</v>
      </c>
      <c r="AD51" s="17">
        <f>IFERROR(AB51*X51*AC51*Z51/52,0)</f>
        <v>0</v>
      </c>
      <c r="AE51" s="56">
        <f>IF(AD51=0,0,AD51)</f>
        <v>0</v>
      </c>
      <c r="AH51" s="1"/>
    </row>
    <row r="52" spans="1:34" ht="15" customHeight="1" x14ac:dyDescent="0.2">
      <c r="A52" s="7"/>
      <c r="B52" s="7"/>
      <c r="C52" s="7"/>
      <c r="D52" s="15"/>
      <c r="E52" s="15"/>
      <c r="F52" s="15"/>
      <c r="G52" s="111" t="s">
        <v>10</v>
      </c>
      <c r="H52" s="58">
        <f>'INPUTS FOR SAVINGS'!N31</f>
        <v>1</v>
      </c>
      <c r="I52" s="17">
        <f>H52*E51*F51/52*D51</f>
        <v>43076.923076923078</v>
      </c>
      <c r="K52" s="7"/>
      <c r="L52" s="7"/>
      <c r="M52" s="7"/>
      <c r="N52" s="15"/>
      <c r="O52" s="15"/>
      <c r="P52" s="15"/>
      <c r="Q52" s="111" t="s">
        <v>10</v>
      </c>
      <c r="R52" s="58">
        <f t="shared" si="0"/>
        <v>1</v>
      </c>
      <c r="S52" s="17">
        <f>R52*O51*P51/52*N51</f>
        <v>23076.923076923078</v>
      </c>
      <c r="U52" s="7"/>
      <c r="V52" s="7"/>
      <c r="W52" s="7"/>
      <c r="X52" s="15"/>
      <c r="Y52" s="15"/>
      <c r="Z52" s="15"/>
      <c r="AA52" s="111" t="s">
        <v>10</v>
      </c>
      <c r="AB52" s="139">
        <f>Y51-H51-H52</f>
        <v>11</v>
      </c>
      <c r="AC52" s="165">
        <f>'INPUTS FOR SAVINGS'!N53</f>
        <v>0</v>
      </c>
      <c r="AD52" s="17">
        <f>IFERROR(AB52*X51*AC52*Z51/52,0)</f>
        <v>0</v>
      </c>
      <c r="AE52" s="54">
        <f>IF(AE51=0,IF(AD52=0,0,AD52),0)</f>
        <v>0</v>
      </c>
      <c r="AH52" s="1"/>
    </row>
    <row r="53" spans="1:34" ht="15" customHeight="1" x14ac:dyDescent="0.2">
      <c r="A53" s="7"/>
      <c r="B53" s="7"/>
      <c r="C53" s="7"/>
      <c r="D53" s="15"/>
      <c r="E53" s="15"/>
      <c r="F53" s="15"/>
      <c r="G53" s="111" t="s">
        <v>11</v>
      </c>
      <c r="H53" s="58">
        <f>'INPUTS FOR SAVINGS'!O31</f>
        <v>0</v>
      </c>
      <c r="I53" s="17">
        <f>H53*E51*F51/52*D51</f>
        <v>0</v>
      </c>
      <c r="K53" s="7"/>
      <c r="L53" s="7"/>
      <c r="M53" s="7"/>
      <c r="N53" s="15"/>
      <c r="O53" s="15"/>
      <c r="P53" s="15"/>
      <c r="Q53" s="111" t="s">
        <v>11</v>
      </c>
      <c r="R53" s="58">
        <f t="shared" si="0"/>
        <v>0</v>
      </c>
      <c r="S53" s="17">
        <f>R53*O51*P51/52*N51</f>
        <v>0</v>
      </c>
      <c r="U53" s="7"/>
      <c r="V53" s="7"/>
      <c r="W53" s="7"/>
      <c r="X53" s="15"/>
      <c r="Y53" s="15"/>
      <c r="Z53" s="15"/>
      <c r="AA53" s="111" t="s">
        <v>11</v>
      </c>
      <c r="AB53" s="139">
        <f>Y51-H51-H52-H53</f>
        <v>11</v>
      </c>
      <c r="AC53" s="165">
        <f>'INPUTS FOR SAVINGS'!O53</f>
        <v>0</v>
      </c>
      <c r="AD53" s="17">
        <f>IFERROR(AB53*X51*AC53*Z51/52,0)</f>
        <v>0</v>
      </c>
      <c r="AE53" s="54">
        <f>IF(AE52+AE51=0,IF(AD53=0,0,AD53),0)</f>
        <v>0</v>
      </c>
      <c r="AH53" s="1"/>
    </row>
    <row r="54" spans="1:34" ht="15" customHeight="1" x14ac:dyDescent="0.2">
      <c r="A54" s="7"/>
      <c r="B54" s="7"/>
      <c r="C54" s="14"/>
      <c r="D54" s="16"/>
      <c r="E54" s="16"/>
      <c r="F54" s="16"/>
      <c r="G54" s="112" t="s">
        <v>12</v>
      </c>
      <c r="H54" s="59">
        <f>'INPUTS FOR SAVINGS'!P31</f>
        <v>1</v>
      </c>
      <c r="I54" s="18">
        <f>H54*E51*F51/52*D51</f>
        <v>43076.923076923078</v>
      </c>
      <c r="K54" s="7"/>
      <c r="L54" s="7"/>
      <c r="M54" s="14"/>
      <c r="N54" s="16"/>
      <c r="O54" s="16"/>
      <c r="P54" s="16"/>
      <c r="Q54" s="112" t="s">
        <v>12</v>
      </c>
      <c r="R54" s="59">
        <f t="shared" si="0"/>
        <v>1</v>
      </c>
      <c r="S54" s="18">
        <f>R54*O51*P51/52*N51</f>
        <v>23076.923076923078</v>
      </c>
      <c r="U54" s="7"/>
      <c r="V54" s="7"/>
      <c r="W54" s="14"/>
      <c r="X54" s="16"/>
      <c r="Y54" s="16"/>
      <c r="Z54" s="16"/>
      <c r="AA54" s="112" t="s">
        <v>12</v>
      </c>
      <c r="AB54" s="140">
        <f>Y51-H51-H52-H53-H54</f>
        <v>10</v>
      </c>
      <c r="AC54" s="166">
        <f>'INPUTS FOR SAVINGS'!P53</f>
        <v>0</v>
      </c>
      <c r="AD54" s="18">
        <f>IFERROR(AB54*X51*AC54*Z51/52,0)</f>
        <v>0</v>
      </c>
      <c r="AE54" s="18">
        <f>IF(AE53+AE52+AE51=0,IF(AD54=0,0,AD54),0)</f>
        <v>0</v>
      </c>
      <c r="AH54" s="1"/>
    </row>
    <row r="55" spans="1:34" ht="15" customHeight="1" x14ac:dyDescent="0.2">
      <c r="A55" s="7"/>
      <c r="B55" s="7"/>
      <c r="C55" s="7" t="s">
        <v>18</v>
      </c>
      <c r="D55" s="15">
        <f>'INPUTS FOR SAVINGS'!E32</f>
        <v>1</v>
      </c>
      <c r="E55" s="15">
        <f>'INPUTS FOR SAVINGS'!F32</f>
        <v>16</v>
      </c>
      <c r="F55" s="15">
        <f>'INPUTS FOR SAVINGS'!$D$10</f>
        <v>140000</v>
      </c>
      <c r="G55" s="111" t="s">
        <v>9</v>
      </c>
      <c r="H55" s="58">
        <f>'INPUTS FOR SAVINGS'!M32</f>
        <v>0</v>
      </c>
      <c r="I55" s="17">
        <f>H55*E55*F55/52*D55</f>
        <v>0</v>
      </c>
      <c r="K55" s="7"/>
      <c r="L55" s="7"/>
      <c r="M55" s="7" t="s">
        <v>18</v>
      </c>
      <c r="N55" s="15">
        <f t="shared" ref="N55" si="2">D55</f>
        <v>1</v>
      </c>
      <c r="O55" s="15">
        <f>'INPUTS FOR SAVINGS'!G32</f>
        <v>2</v>
      </c>
      <c r="P55" s="15">
        <f>'INPUTS FOR SAVINGS'!$D$9</f>
        <v>150000</v>
      </c>
      <c r="Q55" s="111" t="s">
        <v>9</v>
      </c>
      <c r="R55" s="58">
        <f t="shared" si="0"/>
        <v>0</v>
      </c>
      <c r="S55" s="17">
        <f>R55*O55*P55/52*N55</f>
        <v>0</v>
      </c>
      <c r="U55" s="7"/>
      <c r="V55" s="7"/>
      <c r="W55" s="7" t="s">
        <v>18</v>
      </c>
      <c r="X55" s="15">
        <f>D55</f>
        <v>1</v>
      </c>
      <c r="Y55" s="15">
        <f>'INPUTS FOR SAVINGS'!H32</f>
        <v>6</v>
      </c>
      <c r="Z55" s="15">
        <f>'INPUTS FOR SAVINGS'!$D$9</f>
        <v>150000</v>
      </c>
      <c r="AA55" s="111" t="s">
        <v>9</v>
      </c>
      <c r="AB55" s="139">
        <f>Y55-H55</f>
        <v>6</v>
      </c>
      <c r="AC55" s="165">
        <f>'INPUTS FOR SAVINGS'!M54</f>
        <v>0</v>
      </c>
      <c r="AD55" s="17">
        <f>IFERROR(AB55*X55*AC55*Z55/52,0)</f>
        <v>0</v>
      </c>
      <c r="AE55" s="56">
        <f>IF(AD55=0,0,AD55)</f>
        <v>0</v>
      </c>
      <c r="AH55" s="1"/>
    </row>
    <row r="56" spans="1:34" ht="15" customHeight="1" x14ac:dyDescent="0.2">
      <c r="A56" s="7"/>
      <c r="B56" s="7"/>
      <c r="C56" s="7"/>
      <c r="D56" s="15"/>
      <c r="E56" s="15"/>
      <c r="F56" s="15"/>
      <c r="G56" s="111" t="s">
        <v>10</v>
      </c>
      <c r="H56" s="58">
        <f>'INPUTS FOR SAVINGS'!N32</f>
        <v>0</v>
      </c>
      <c r="I56" s="17">
        <f>H56*E55*F55/52*D55</f>
        <v>0</v>
      </c>
      <c r="K56" s="7"/>
      <c r="L56" s="7"/>
      <c r="M56" s="7"/>
      <c r="N56" s="15"/>
      <c r="O56" s="15"/>
      <c r="P56" s="15"/>
      <c r="Q56" s="111" t="s">
        <v>10</v>
      </c>
      <c r="R56" s="58">
        <f t="shared" si="0"/>
        <v>0</v>
      </c>
      <c r="S56" s="17">
        <f>R56*O55*P55/52*N55</f>
        <v>0</v>
      </c>
      <c r="U56" s="7"/>
      <c r="V56" s="7"/>
      <c r="W56" s="7"/>
      <c r="X56" s="15"/>
      <c r="Y56" s="15"/>
      <c r="Z56" s="15"/>
      <c r="AA56" s="111" t="s">
        <v>10</v>
      </c>
      <c r="AB56" s="139">
        <f>Y55-H55-H56</f>
        <v>6</v>
      </c>
      <c r="AC56" s="165">
        <f>'INPUTS FOR SAVINGS'!N54</f>
        <v>0</v>
      </c>
      <c r="AD56" s="17">
        <f>IFERROR(AB56*X55*AC56*Z55/52,0)</f>
        <v>0</v>
      </c>
      <c r="AE56" s="54">
        <f>IF(AE55=0,IF(AD56=0,0,AD56),0)</f>
        <v>0</v>
      </c>
      <c r="AH56" s="1"/>
    </row>
    <row r="57" spans="1:34" ht="15" customHeight="1" x14ac:dyDescent="0.2">
      <c r="A57" s="7"/>
      <c r="B57" s="7"/>
      <c r="C57" s="7"/>
      <c r="D57" s="15"/>
      <c r="E57" s="15"/>
      <c r="F57" s="15"/>
      <c r="G57" s="111" t="s">
        <v>11</v>
      </c>
      <c r="H57" s="58">
        <f>'INPUTS FOR SAVINGS'!O32</f>
        <v>1</v>
      </c>
      <c r="I57" s="17">
        <f>H57*E55*F55/52*D55</f>
        <v>43076.923076923078</v>
      </c>
      <c r="K57" s="7"/>
      <c r="L57" s="7"/>
      <c r="M57" s="7"/>
      <c r="N57" s="15"/>
      <c r="O57" s="15"/>
      <c r="P57" s="15"/>
      <c r="Q57" s="111" t="s">
        <v>11</v>
      </c>
      <c r="R57" s="58">
        <f t="shared" si="0"/>
        <v>1</v>
      </c>
      <c r="S57" s="17">
        <f>R57*O55*P55/52*N55</f>
        <v>5769.2307692307695</v>
      </c>
      <c r="U57" s="7"/>
      <c r="V57" s="7"/>
      <c r="W57" s="7"/>
      <c r="X57" s="15"/>
      <c r="Y57" s="15"/>
      <c r="Z57" s="15"/>
      <c r="AA57" s="111" t="s">
        <v>11</v>
      </c>
      <c r="AB57" s="139">
        <f>Y55-H55-H56-H57</f>
        <v>5</v>
      </c>
      <c r="AC57" s="165">
        <f>'INPUTS FOR SAVINGS'!O54</f>
        <v>0.5</v>
      </c>
      <c r="AD57" s="17">
        <f>IFERROR(AB57*X55*AC57*Z55/52,0)</f>
        <v>7211.5384615384619</v>
      </c>
      <c r="AE57" s="54">
        <f>IF(AE56+AE55=0,IF(AD57=0,0,AD57),0)</f>
        <v>7211.5384615384619</v>
      </c>
      <c r="AH57" s="1"/>
    </row>
    <row r="58" spans="1:34" ht="15" customHeight="1" x14ac:dyDescent="0.2">
      <c r="A58" s="7"/>
      <c r="B58" s="14"/>
      <c r="C58" s="14"/>
      <c r="D58" s="16"/>
      <c r="E58" s="16"/>
      <c r="F58" s="16"/>
      <c r="G58" s="112" t="s">
        <v>12</v>
      </c>
      <c r="H58" s="59">
        <f>'INPUTS FOR SAVINGS'!P32</f>
        <v>0</v>
      </c>
      <c r="I58" s="18">
        <f>H58*E55*F55/52*D55</f>
        <v>0</v>
      </c>
      <c r="K58" s="7"/>
      <c r="L58" s="14"/>
      <c r="M58" s="14"/>
      <c r="N58" s="16"/>
      <c r="O58" s="16"/>
      <c r="P58" s="16"/>
      <c r="Q58" s="112" t="s">
        <v>12</v>
      </c>
      <c r="R58" s="59">
        <f t="shared" si="0"/>
        <v>0</v>
      </c>
      <c r="S58" s="18">
        <f>R58*O55*P55/52*N55</f>
        <v>0</v>
      </c>
      <c r="U58" s="7"/>
      <c r="V58" s="14"/>
      <c r="W58" s="14"/>
      <c r="X58" s="16"/>
      <c r="Y58" s="16"/>
      <c r="Z58" s="16"/>
      <c r="AA58" s="112" t="s">
        <v>12</v>
      </c>
      <c r="AB58" s="140">
        <f>Y55-H55-H56-H57-H58</f>
        <v>5</v>
      </c>
      <c r="AC58" s="166">
        <f>'INPUTS FOR SAVINGS'!P54</f>
        <v>0</v>
      </c>
      <c r="AD58" s="18">
        <f>IFERROR(AB58*X55*AC58*Z55/52,0)</f>
        <v>0</v>
      </c>
      <c r="AE58" s="18">
        <f>IF(AE57+AE56+AE55=0,IF(AD58=0,0,AD58),0)</f>
        <v>0</v>
      </c>
      <c r="AH58" s="1"/>
    </row>
    <row r="59" spans="1:34" ht="15" customHeight="1" x14ac:dyDescent="0.2">
      <c r="A59" s="7"/>
      <c r="B59" s="7" t="s">
        <v>22</v>
      </c>
      <c r="C59" s="7" t="s">
        <v>16</v>
      </c>
      <c r="D59" s="15">
        <f>'INPUTS FOR SAVINGS'!E33</f>
        <v>1</v>
      </c>
      <c r="E59" s="15">
        <f>'INPUTS FOR SAVINGS'!F33</f>
        <v>10</v>
      </c>
      <c r="F59" s="15">
        <f>'INPUTS FOR SAVINGS'!$D$11</f>
        <v>120000</v>
      </c>
      <c r="G59" s="111" t="s">
        <v>9</v>
      </c>
      <c r="H59" s="58">
        <f>'INPUTS FOR SAVINGS'!M33</f>
        <v>1</v>
      </c>
      <c r="I59" s="17">
        <f>H59*E59*F59/52*D59</f>
        <v>23076.923076923078</v>
      </c>
      <c r="K59" s="7"/>
      <c r="L59" s="7" t="s">
        <v>22</v>
      </c>
      <c r="M59" s="7" t="s">
        <v>16</v>
      </c>
      <c r="N59" s="15">
        <f t="shared" ref="N59" si="3">D59</f>
        <v>1</v>
      </c>
      <c r="O59" s="15">
        <f>'INPUTS FOR SAVINGS'!G33</f>
        <v>4</v>
      </c>
      <c r="P59" s="15">
        <f>'INPUTS FOR SAVINGS'!$D$9</f>
        <v>150000</v>
      </c>
      <c r="Q59" s="111" t="s">
        <v>9</v>
      </c>
      <c r="R59" s="58">
        <f t="shared" si="0"/>
        <v>1</v>
      </c>
      <c r="S59" s="17">
        <f>R59*O59*P59/52*N59</f>
        <v>11538.461538461539</v>
      </c>
      <c r="U59" s="7"/>
      <c r="V59" s="7" t="s">
        <v>22</v>
      </c>
      <c r="W59" s="7" t="s">
        <v>16</v>
      </c>
      <c r="X59" s="15">
        <f>D59</f>
        <v>1</v>
      </c>
      <c r="Y59" s="15">
        <f>'INPUTS FOR SAVINGS'!H33</f>
        <v>8</v>
      </c>
      <c r="Z59" s="15">
        <f>'INPUTS FOR SAVINGS'!$D$9</f>
        <v>150000</v>
      </c>
      <c r="AA59" s="111" t="s">
        <v>9</v>
      </c>
      <c r="AB59" s="139">
        <f>Y59-H59</f>
        <v>7</v>
      </c>
      <c r="AC59" s="165">
        <f>'INPUTS FOR SAVINGS'!M55</f>
        <v>0.35</v>
      </c>
      <c r="AD59" s="17">
        <f>IFERROR(AB59*X59*AC59*Z59/52,0)</f>
        <v>7067.3076923076915</v>
      </c>
      <c r="AE59" s="56">
        <f>IF(AD59=0,0,AD59)</f>
        <v>7067.3076923076915</v>
      </c>
      <c r="AH59" s="1"/>
    </row>
    <row r="60" spans="1:34" ht="15" customHeight="1" x14ac:dyDescent="0.2">
      <c r="A60" s="7"/>
      <c r="B60" s="7"/>
      <c r="C60" s="7"/>
      <c r="D60" s="15"/>
      <c r="E60" s="15"/>
      <c r="F60" s="15"/>
      <c r="G60" s="111" t="s">
        <v>10</v>
      </c>
      <c r="H60" s="58">
        <f>'INPUTS FOR SAVINGS'!N33</f>
        <v>0</v>
      </c>
      <c r="I60" s="17">
        <f>H60*E59*F59/52*D59</f>
        <v>0</v>
      </c>
      <c r="K60" s="7"/>
      <c r="L60" s="7"/>
      <c r="M60" s="7"/>
      <c r="N60" s="15"/>
      <c r="O60" s="15"/>
      <c r="P60" s="15"/>
      <c r="Q60" s="111" t="s">
        <v>10</v>
      </c>
      <c r="R60" s="58">
        <f t="shared" si="0"/>
        <v>0</v>
      </c>
      <c r="S60" s="17">
        <f>R60*O59*P59/52*N59</f>
        <v>0</v>
      </c>
      <c r="U60" s="7"/>
      <c r="V60" s="7"/>
      <c r="W60" s="7"/>
      <c r="X60" s="15"/>
      <c r="Y60" s="15"/>
      <c r="Z60" s="15"/>
      <c r="AA60" s="111" t="s">
        <v>10</v>
      </c>
      <c r="AB60" s="139">
        <f>Y59-H59-H60</f>
        <v>7</v>
      </c>
      <c r="AC60" s="165">
        <f>'INPUTS FOR SAVINGS'!N55</f>
        <v>0</v>
      </c>
      <c r="AD60" s="17">
        <f>IFERROR(AB60*X59*AC60*Z59/52,0)</f>
        <v>0</v>
      </c>
      <c r="AE60" s="54">
        <f>IF(AE59=0,IF(AD60=0,0,AD60),0)</f>
        <v>0</v>
      </c>
      <c r="AH60" s="1"/>
    </row>
    <row r="61" spans="1:34" ht="15" customHeight="1" x14ac:dyDescent="0.2">
      <c r="A61" s="7"/>
      <c r="B61" s="7"/>
      <c r="C61" s="7"/>
      <c r="D61" s="15"/>
      <c r="E61" s="15"/>
      <c r="F61" s="15"/>
      <c r="G61" s="111" t="s">
        <v>11</v>
      </c>
      <c r="H61" s="58">
        <f>'INPUTS FOR SAVINGS'!O35</f>
        <v>0</v>
      </c>
      <c r="I61" s="17">
        <f>H61*E59*F59/52*D59</f>
        <v>0</v>
      </c>
      <c r="K61" s="7"/>
      <c r="L61" s="7"/>
      <c r="M61" s="7"/>
      <c r="N61" s="15"/>
      <c r="O61" s="15"/>
      <c r="P61" s="15"/>
      <c r="Q61" s="111" t="s">
        <v>11</v>
      </c>
      <c r="R61" s="58">
        <f t="shared" si="0"/>
        <v>0</v>
      </c>
      <c r="S61" s="17">
        <f>R61*O59*P59/52*N59</f>
        <v>0</v>
      </c>
      <c r="U61" s="7"/>
      <c r="V61" s="7"/>
      <c r="W61" s="7"/>
      <c r="X61" s="15"/>
      <c r="Y61" s="15"/>
      <c r="Z61" s="15"/>
      <c r="AA61" s="111" t="s">
        <v>11</v>
      </c>
      <c r="AB61" s="139">
        <f>Y59-H59-H60-H61</f>
        <v>7</v>
      </c>
      <c r="AC61" s="165">
        <f>'INPUTS FOR SAVINGS'!O57</f>
        <v>0</v>
      </c>
      <c r="AD61" s="17">
        <f>IFERROR(AB61*X59*AC61*Z59/52,0)</f>
        <v>0</v>
      </c>
      <c r="AE61" s="54">
        <f>IF(AE60+AE59=0,IF(AD61=0,0,AD61),0)</f>
        <v>0</v>
      </c>
      <c r="AH61" s="1"/>
    </row>
    <row r="62" spans="1:34" ht="15" customHeight="1" x14ac:dyDescent="0.2">
      <c r="A62" s="7"/>
      <c r="B62" s="7"/>
      <c r="C62" s="14"/>
      <c r="D62" s="16"/>
      <c r="E62" s="16"/>
      <c r="F62" s="16"/>
      <c r="G62" s="112" t="s">
        <v>12</v>
      </c>
      <c r="H62" s="59">
        <f>'INPUTS FOR SAVINGS'!P33</f>
        <v>0</v>
      </c>
      <c r="I62" s="18">
        <f>H62*E59*F59/52*D59</f>
        <v>0</v>
      </c>
      <c r="K62" s="7"/>
      <c r="L62" s="7"/>
      <c r="M62" s="14"/>
      <c r="N62" s="16"/>
      <c r="O62" s="16"/>
      <c r="P62" s="16"/>
      <c r="Q62" s="112" t="s">
        <v>12</v>
      </c>
      <c r="R62" s="59">
        <f t="shared" si="0"/>
        <v>0</v>
      </c>
      <c r="S62" s="18">
        <f>R62*O59*P59/52*N59</f>
        <v>0</v>
      </c>
      <c r="U62" s="7"/>
      <c r="V62" s="7"/>
      <c r="W62" s="14"/>
      <c r="X62" s="16"/>
      <c r="Y62" s="16"/>
      <c r="Z62" s="16"/>
      <c r="AA62" s="112" t="s">
        <v>12</v>
      </c>
      <c r="AB62" s="140">
        <f>Y59-H59-H60-H61-H62</f>
        <v>7</v>
      </c>
      <c r="AC62" s="166">
        <f>'INPUTS FOR SAVINGS'!P55</f>
        <v>0</v>
      </c>
      <c r="AD62" s="18">
        <f>IFERROR(AB62*X59*AC62*Z59/52,0)</f>
        <v>0</v>
      </c>
      <c r="AE62" s="18">
        <f>IF(AE61+AE60+AE59=0,IF(AD62=0,0,AD62),0)</f>
        <v>0</v>
      </c>
      <c r="AH62" s="1"/>
    </row>
    <row r="63" spans="1:34" ht="15" customHeight="1" x14ac:dyDescent="0.2">
      <c r="A63" s="7"/>
      <c r="B63" s="7"/>
      <c r="C63" s="7" t="s">
        <v>18</v>
      </c>
      <c r="D63" s="15">
        <f>'INPUTS FOR SAVINGS'!E34</f>
        <v>1</v>
      </c>
      <c r="E63" s="15">
        <f>'INPUTS FOR SAVINGS'!F34</f>
        <v>10</v>
      </c>
      <c r="F63" s="15">
        <f>'INPUTS FOR SAVINGS'!$D$11</f>
        <v>120000</v>
      </c>
      <c r="G63" s="111" t="s">
        <v>9</v>
      </c>
      <c r="H63" s="58">
        <f>'INPUTS FOR SAVINGS'!M34</f>
        <v>0</v>
      </c>
      <c r="I63" s="17">
        <f>H63*E63*F63/52*D63</f>
        <v>0</v>
      </c>
      <c r="K63" s="7"/>
      <c r="L63" s="7"/>
      <c r="M63" s="7" t="s">
        <v>18</v>
      </c>
      <c r="N63" s="15">
        <f t="shared" ref="N63" si="4">D63</f>
        <v>1</v>
      </c>
      <c r="O63" s="15">
        <f>'INPUTS FOR SAVINGS'!G34</f>
        <v>2</v>
      </c>
      <c r="P63" s="15">
        <f>'INPUTS FOR SAVINGS'!$D$9</f>
        <v>150000</v>
      </c>
      <c r="Q63" s="111" t="s">
        <v>9</v>
      </c>
      <c r="R63" s="58">
        <f t="shared" si="0"/>
        <v>0</v>
      </c>
      <c r="S63" s="17">
        <f>R63*O63*P63/52*N63</f>
        <v>0</v>
      </c>
      <c r="U63" s="7"/>
      <c r="V63" s="7"/>
      <c r="W63" s="7" t="s">
        <v>18</v>
      </c>
      <c r="X63" s="15">
        <f>D63</f>
        <v>1</v>
      </c>
      <c r="Y63" s="15">
        <f>'INPUTS FOR SAVINGS'!H34</f>
        <v>8</v>
      </c>
      <c r="Z63" s="15">
        <f>'INPUTS FOR SAVINGS'!$D$9</f>
        <v>150000</v>
      </c>
      <c r="AA63" s="111" t="s">
        <v>9</v>
      </c>
      <c r="AB63" s="139">
        <f>Y63-H63</f>
        <v>8</v>
      </c>
      <c r="AC63" s="165">
        <f>'INPUTS FOR SAVINGS'!M56</f>
        <v>0</v>
      </c>
      <c r="AD63" s="17">
        <f>IFERROR(AB63*X63*AC63*Z63/52,0)</f>
        <v>0</v>
      </c>
      <c r="AE63" s="56">
        <f>IF(AD63=0,0,AD63)</f>
        <v>0</v>
      </c>
      <c r="AH63" s="1"/>
    </row>
    <row r="64" spans="1:34" ht="15" customHeight="1" x14ac:dyDescent="0.2">
      <c r="A64" s="7"/>
      <c r="B64" s="7"/>
      <c r="C64" s="7"/>
      <c r="D64" s="15"/>
      <c r="E64" s="15"/>
      <c r="F64" s="15"/>
      <c r="G64" s="111" t="s">
        <v>10</v>
      </c>
      <c r="H64" s="58">
        <f>'INPUTS FOR SAVINGS'!N34</f>
        <v>0</v>
      </c>
      <c r="I64" s="17">
        <f>H64*E63*F63/52*D63</f>
        <v>0</v>
      </c>
      <c r="K64" s="7"/>
      <c r="L64" s="7"/>
      <c r="M64" s="7"/>
      <c r="N64" s="15"/>
      <c r="O64" s="15"/>
      <c r="P64" s="15"/>
      <c r="Q64" s="111" t="s">
        <v>10</v>
      </c>
      <c r="R64" s="58">
        <f t="shared" si="0"/>
        <v>0</v>
      </c>
      <c r="S64" s="17">
        <f>R64*O63*P63/52*N63</f>
        <v>0</v>
      </c>
      <c r="U64" s="7"/>
      <c r="V64" s="7"/>
      <c r="W64" s="7"/>
      <c r="X64" s="15"/>
      <c r="Y64" s="15"/>
      <c r="Z64" s="15"/>
      <c r="AA64" s="111" t="s">
        <v>10</v>
      </c>
      <c r="AB64" s="139">
        <f>Y63-H63-H64</f>
        <v>8</v>
      </c>
      <c r="AC64" s="165">
        <f>'INPUTS FOR SAVINGS'!N56</f>
        <v>0</v>
      </c>
      <c r="AD64" s="17">
        <f>IFERROR(AB64*X63*AC64*Z63/52,0)</f>
        <v>0</v>
      </c>
      <c r="AE64" s="54">
        <f>IF(AE63=0,IF(AD64=0,0,AD64),0)</f>
        <v>0</v>
      </c>
      <c r="AH64" s="1"/>
    </row>
    <row r="65" spans="1:34" ht="15" customHeight="1" x14ac:dyDescent="0.2">
      <c r="A65" s="7"/>
      <c r="B65" s="7"/>
      <c r="C65" s="7"/>
      <c r="D65" s="15"/>
      <c r="E65" s="15"/>
      <c r="F65" s="15"/>
      <c r="G65" s="111" t="s">
        <v>11</v>
      </c>
      <c r="H65" s="58">
        <f>'INPUTS FOR SAVINGS'!O34</f>
        <v>1</v>
      </c>
      <c r="I65" s="17">
        <f>H65*E63*F63/52*D63</f>
        <v>23076.923076923078</v>
      </c>
      <c r="K65" s="7"/>
      <c r="L65" s="7"/>
      <c r="M65" s="7"/>
      <c r="N65" s="15"/>
      <c r="O65" s="15"/>
      <c r="P65" s="15"/>
      <c r="Q65" s="111" t="s">
        <v>11</v>
      </c>
      <c r="R65" s="58">
        <f t="shared" si="0"/>
        <v>1</v>
      </c>
      <c r="S65" s="17">
        <f>R65*O63*P63/52*N63</f>
        <v>5769.2307692307695</v>
      </c>
      <c r="U65" s="7"/>
      <c r="V65" s="7"/>
      <c r="W65" s="7"/>
      <c r="X65" s="15"/>
      <c r="Y65" s="15"/>
      <c r="Z65" s="15"/>
      <c r="AA65" s="111" t="s">
        <v>11</v>
      </c>
      <c r="AB65" s="139">
        <f>Y63-H63-H64-H65</f>
        <v>7</v>
      </c>
      <c r="AC65" s="165">
        <f>'INPUTS FOR SAVINGS'!O56</f>
        <v>0.3</v>
      </c>
      <c r="AD65" s="17">
        <f>IFERROR(AB65*X63*AC65*Z63/52,0)</f>
        <v>6057.6923076923076</v>
      </c>
      <c r="AE65" s="54">
        <f>IF(AE64+AE63=0,IF(AD65=0,0,AD65),0)</f>
        <v>6057.6923076923076</v>
      </c>
      <c r="AH65" s="1"/>
    </row>
    <row r="66" spans="1:34" ht="15" customHeight="1" x14ac:dyDescent="0.2">
      <c r="A66" s="7"/>
      <c r="B66" s="14"/>
      <c r="C66" s="14"/>
      <c r="D66" s="16"/>
      <c r="E66" s="16"/>
      <c r="F66" s="16"/>
      <c r="G66" s="112" t="s">
        <v>12</v>
      </c>
      <c r="H66" s="59">
        <f>'INPUTS FOR SAVINGS'!P34</f>
        <v>0</v>
      </c>
      <c r="I66" s="18">
        <f>H66*E63*F63/52*D63</f>
        <v>0</v>
      </c>
      <c r="K66" s="7"/>
      <c r="L66" s="14"/>
      <c r="M66" s="14"/>
      <c r="N66" s="16"/>
      <c r="O66" s="16"/>
      <c r="P66" s="16"/>
      <c r="Q66" s="112" t="s">
        <v>12</v>
      </c>
      <c r="R66" s="59">
        <f t="shared" si="0"/>
        <v>0</v>
      </c>
      <c r="S66" s="18">
        <f>R66*O63*P63/52*N63</f>
        <v>0</v>
      </c>
      <c r="U66" s="7"/>
      <c r="V66" s="14"/>
      <c r="W66" s="14"/>
      <c r="X66" s="16"/>
      <c r="Y66" s="16"/>
      <c r="Z66" s="16"/>
      <c r="AA66" s="112" t="s">
        <v>12</v>
      </c>
      <c r="AB66" s="140">
        <f>Y63-H63-H64-H65-H66</f>
        <v>7</v>
      </c>
      <c r="AC66" s="166">
        <f>'INPUTS FOR SAVINGS'!P56</f>
        <v>0</v>
      </c>
      <c r="AD66" s="18">
        <f>IFERROR(AB66*X63*AC66*Z63/52,0)</f>
        <v>0</v>
      </c>
      <c r="AE66" s="18">
        <f>IF(AE65+AE64+AE63=0,IF(AD66=0,0,AD66),0)</f>
        <v>0</v>
      </c>
      <c r="AH66" s="1"/>
    </row>
    <row r="67" spans="1:34" ht="15" customHeight="1" x14ac:dyDescent="0.2">
      <c r="A67" s="7"/>
      <c r="B67" s="7" t="s">
        <v>19</v>
      </c>
      <c r="C67" s="7" t="s">
        <v>16</v>
      </c>
      <c r="D67" s="15">
        <f>'INPUTS FOR SAVINGS'!E35</f>
        <v>1</v>
      </c>
      <c r="E67" s="15">
        <f>'INPUTS FOR SAVINGS'!F35</f>
        <v>16</v>
      </c>
      <c r="F67" s="15">
        <f>'INPUTS FOR SAVINGS'!$D$12</f>
        <v>150000</v>
      </c>
      <c r="G67" s="111" t="s">
        <v>9</v>
      </c>
      <c r="H67" s="58">
        <f>'INPUTS FOR SAVINGS'!M35</f>
        <v>2</v>
      </c>
      <c r="I67" s="17">
        <f>H67*E67*F67/52*D67</f>
        <v>92307.692307692312</v>
      </c>
      <c r="K67" s="7"/>
      <c r="L67" s="7" t="s">
        <v>19</v>
      </c>
      <c r="M67" s="7" t="s">
        <v>16</v>
      </c>
      <c r="N67" s="15">
        <f t="shared" ref="N67" si="5">D67</f>
        <v>1</v>
      </c>
      <c r="O67" s="15">
        <f>'INPUTS FOR SAVINGS'!G35</f>
        <v>4</v>
      </c>
      <c r="P67" s="15">
        <f>'INPUTS FOR SAVINGS'!$D$9</f>
        <v>150000</v>
      </c>
      <c r="Q67" s="111" t="s">
        <v>9</v>
      </c>
      <c r="R67" s="58">
        <f t="shared" si="0"/>
        <v>2</v>
      </c>
      <c r="S67" s="17">
        <f>R67*O67*P67/52*N67</f>
        <v>23076.923076923078</v>
      </c>
      <c r="U67" s="7"/>
      <c r="V67" s="7" t="s">
        <v>19</v>
      </c>
      <c r="W67" s="7" t="s">
        <v>16</v>
      </c>
      <c r="X67" s="15">
        <f>D67</f>
        <v>1</v>
      </c>
      <c r="Y67" s="15">
        <f>'INPUTS FOR SAVINGS'!H35</f>
        <v>16</v>
      </c>
      <c r="Z67" s="15">
        <f>'INPUTS FOR SAVINGS'!$D$9</f>
        <v>150000</v>
      </c>
      <c r="AA67" s="111" t="s">
        <v>9</v>
      </c>
      <c r="AB67" s="139">
        <f>Y67-H67</f>
        <v>14</v>
      </c>
      <c r="AC67" s="165">
        <f>'INPUTS FOR SAVINGS'!M57</f>
        <v>0.5</v>
      </c>
      <c r="AD67" s="17">
        <f>IFERROR(AB67*X67*AC67*Z67/52,0)</f>
        <v>20192.307692307691</v>
      </c>
      <c r="AE67" s="56">
        <f>IF(AD67=0,0,AD67)</f>
        <v>20192.307692307691</v>
      </c>
      <c r="AH67" s="1"/>
    </row>
    <row r="68" spans="1:34" ht="15" customHeight="1" x14ac:dyDescent="0.2">
      <c r="A68" s="7"/>
      <c r="B68" s="7"/>
      <c r="C68" s="7"/>
      <c r="D68" s="15"/>
      <c r="E68" s="15"/>
      <c r="F68" s="15"/>
      <c r="G68" s="111" t="s">
        <v>10</v>
      </c>
      <c r="H68" s="58">
        <f>'INPUTS FOR SAVINGS'!N35</f>
        <v>0</v>
      </c>
      <c r="I68" s="17">
        <f>H68*E67*F67/52*D67</f>
        <v>0</v>
      </c>
      <c r="K68" s="7"/>
      <c r="L68" s="7"/>
      <c r="M68" s="7"/>
      <c r="N68" s="15"/>
      <c r="O68" s="15"/>
      <c r="P68" s="15"/>
      <c r="Q68" s="111" t="s">
        <v>10</v>
      </c>
      <c r="R68" s="58">
        <f t="shared" si="0"/>
        <v>0</v>
      </c>
      <c r="S68" s="17">
        <f>R68*O67*P67/52*N67</f>
        <v>0</v>
      </c>
      <c r="U68" s="7"/>
      <c r="V68" s="7"/>
      <c r="W68" s="7"/>
      <c r="X68" s="15"/>
      <c r="Y68" s="15"/>
      <c r="Z68" s="15"/>
      <c r="AA68" s="111" t="s">
        <v>10</v>
      </c>
      <c r="AB68" s="139">
        <f>Y67-H67-H68</f>
        <v>14</v>
      </c>
      <c r="AC68" s="165">
        <f>'INPUTS FOR SAVINGS'!N57</f>
        <v>0</v>
      </c>
      <c r="AD68" s="17">
        <f>IFERROR(AB68*X67*AC68*Z67/52,0)</f>
        <v>0</v>
      </c>
      <c r="AE68" s="54">
        <f>IF(AE67=0,IF(AD68=0,0,AD68),0)</f>
        <v>0</v>
      </c>
      <c r="AH68" s="1"/>
    </row>
    <row r="69" spans="1:34" ht="15" customHeight="1" x14ac:dyDescent="0.2">
      <c r="A69" s="7"/>
      <c r="B69" s="7"/>
      <c r="C69" s="7"/>
      <c r="D69" s="15"/>
      <c r="E69" s="15"/>
      <c r="F69" s="15"/>
      <c r="G69" s="111" t="s">
        <v>11</v>
      </c>
      <c r="H69" s="58">
        <f>'INPUTS FOR SAVINGS'!O35</f>
        <v>0</v>
      </c>
      <c r="I69" s="17">
        <f>H69*E67*F67/52*D67</f>
        <v>0</v>
      </c>
      <c r="K69" s="7"/>
      <c r="L69" s="7"/>
      <c r="M69" s="7"/>
      <c r="N69" s="15"/>
      <c r="O69" s="15"/>
      <c r="P69" s="15"/>
      <c r="Q69" s="111" t="s">
        <v>11</v>
      </c>
      <c r="R69" s="58">
        <f t="shared" si="0"/>
        <v>0</v>
      </c>
      <c r="S69" s="17">
        <f>R69*O67*P67/52*N67</f>
        <v>0</v>
      </c>
      <c r="U69" s="7"/>
      <c r="V69" s="7"/>
      <c r="W69" s="7"/>
      <c r="X69" s="15"/>
      <c r="Y69" s="15"/>
      <c r="Z69" s="15"/>
      <c r="AA69" s="111" t="s">
        <v>11</v>
      </c>
      <c r="AB69" s="139">
        <f>Y67-H67-H68-H69</f>
        <v>14</v>
      </c>
      <c r="AC69" s="165">
        <f>'INPUTS FOR SAVINGS'!O57</f>
        <v>0</v>
      </c>
      <c r="AD69" s="17">
        <f>IFERROR(AB69*X67*AC69*Z67/52,0)</f>
        <v>0</v>
      </c>
      <c r="AE69" s="54">
        <f>IF(AE68+AE67=0,IF(AD69=0,0,AD69),0)</f>
        <v>0</v>
      </c>
      <c r="AH69" s="1"/>
    </row>
    <row r="70" spans="1:34" ht="15" customHeight="1" x14ac:dyDescent="0.2">
      <c r="A70" s="7"/>
      <c r="B70" s="7"/>
      <c r="C70" s="14"/>
      <c r="D70" s="16"/>
      <c r="E70" s="16"/>
      <c r="F70" s="16"/>
      <c r="G70" s="112" t="s">
        <v>12</v>
      </c>
      <c r="H70" s="59">
        <f>'INPUTS FOR SAVINGS'!P35</f>
        <v>0</v>
      </c>
      <c r="I70" s="18">
        <f>H70*E67*F67/52*D67</f>
        <v>0</v>
      </c>
      <c r="K70" s="7"/>
      <c r="L70" s="7"/>
      <c r="M70" s="14"/>
      <c r="N70" s="16"/>
      <c r="O70" s="16"/>
      <c r="P70" s="16"/>
      <c r="Q70" s="112" t="s">
        <v>12</v>
      </c>
      <c r="R70" s="59">
        <f t="shared" si="0"/>
        <v>0</v>
      </c>
      <c r="S70" s="18">
        <f>R70*O67*P67/52*N67</f>
        <v>0</v>
      </c>
      <c r="U70" s="7"/>
      <c r="V70" s="7"/>
      <c r="W70" s="14"/>
      <c r="X70" s="16"/>
      <c r="Y70" s="16"/>
      <c r="Z70" s="16"/>
      <c r="AA70" s="112" t="s">
        <v>12</v>
      </c>
      <c r="AB70" s="140">
        <f>Y67-H67-H68-H69-H70</f>
        <v>14</v>
      </c>
      <c r="AC70" s="166">
        <f>'INPUTS FOR SAVINGS'!P57</f>
        <v>0</v>
      </c>
      <c r="AD70" s="18">
        <f>IFERROR(AB70*X67*AC70*Z67/52,0)</f>
        <v>0</v>
      </c>
      <c r="AE70" s="18">
        <f>IF(AE69+AE68+AE67=0,IF(AD70=0,0,AD70),0)</f>
        <v>0</v>
      </c>
      <c r="AH70" s="1"/>
    </row>
    <row r="71" spans="1:34" s="3" customFormat="1" ht="15" customHeight="1" x14ac:dyDescent="0.2">
      <c r="A71" s="7"/>
      <c r="B71" s="7"/>
      <c r="C71" s="7" t="s">
        <v>17</v>
      </c>
      <c r="D71" s="15">
        <f>'INPUTS FOR SAVINGS'!E36</f>
        <v>1</v>
      </c>
      <c r="E71" s="15">
        <f>'INPUTS FOR SAVINGS'!F36</f>
        <v>16</v>
      </c>
      <c r="F71" s="15">
        <f>'INPUTS FOR SAVINGS'!$D$12</f>
        <v>150000</v>
      </c>
      <c r="G71" s="111" t="s">
        <v>9</v>
      </c>
      <c r="H71" s="58">
        <f>'INPUTS FOR SAVINGS'!M36</f>
        <v>0</v>
      </c>
      <c r="I71" s="17">
        <f>H71*E71*F71/52*D71</f>
        <v>0</v>
      </c>
      <c r="K71" s="7"/>
      <c r="L71" s="7"/>
      <c r="M71" s="7" t="s">
        <v>17</v>
      </c>
      <c r="N71" s="15">
        <f t="shared" ref="N71" si="6">D71</f>
        <v>1</v>
      </c>
      <c r="O71" s="15">
        <f>'INPUTS FOR SAVINGS'!G36</f>
        <v>8</v>
      </c>
      <c r="P71" s="15">
        <f>'INPUTS FOR SAVINGS'!$D$9</f>
        <v>150000</v>
      </c>
      <c r="Q71" s="111" t="s">
        <v>9</v>
      </c>
      <c r="R71" s="58">
        <f t="shared" si="0"/>
        <v>0</v>
      </c>
      <c r="S71" s="17">
        <f>R71*O71*P71/52*N71</f>
        <v>0</v>
      </c>
      <c r="U71" s="7"/>
      <c r="V71" s="7"/>
      <c r="W71" s="7" t="s">
        <v>17</v>
      </c>
      <c r="X71" s="15">
        <f>D71</f>
        <v>1</v>
      </c>
      <c r="Y71" s="15">
        <f>'INPUTS FOR SAVINGS'!H36</f>
        <v>12</v>
      </c>
      <c r="Z71" s="15">
        <f>'INPUTS FOR SAVINGS'!$D$9</f>
        <v>150000</v>
      </c>
      <c r="AA71" s="111" t="s">
        <v>9</v>
      </c>
      <c r="AB71" s="139">
        <f>Y71-H71</f>
        <v>12</v>
      </c>
      <c r="AC71" s="165">
        <f>'INPUTS FOR SAVINGS'!M58</f>
        <v>0</v>
      </c>
      <c r="AD71" s="17">
        <f>IFERROR(AB71*X71*AC71*Z71/52,0)</f>
        <v>0</v>
      </c>
      <c r="AE71" s="56">
        <f>IF(AD71=0,0,AD71)</f>
        <v>0</v>
      </c>
    </row>
    <row r="72" spans="1:34" s="3" customFormat="1" ht="15" customHeight="1" x14ac:dyDescent="0.2">
      <c r="A72" s="7"/>
      <c r="B72" s="7"/>
      <c r="C72" s="7"/>
      <c r="D72" s="15"/>
      <c r="E72" s="15"/>
      <c r="F72" s="15"/>
      <c r="G72" s="111" t="s">
        <v>10</v>
      </c>
      <c r="H72" s="58">
        <f>'INPUTS FOR SAVINGS'!N36</f>
        <v>1</v>
      </c>
      <c r="I72" s="17">
        <f>H72*E71*F71/52*D71</f>
        <v>46153.846153846156</v>
      </c>
      <c r="K72" s="7"/>
      <c r="L72" s="7"/>
      <c r="M72" s="7"/>
      <c r="N72" s="15"/>
      <c r="O72" s="15"/>
      <c r="P72" s="15"/>
      <c r="Q72" s="111" t="s">
        <v>10</v>
      </c>
      <c r="R72" s="58">
        <f t="shared" si="0"/>
        <v>1</v>
      </c>
      <c r="S72" s="17">
        <f>R72*O71*P71/52*N71</f>
        <v>23076.923076923078</v>
      </c>
      <c r="U72" s="7"/>
      <c r="V72" s="7"/>
      <c r="W72" s="7"/>
      <c r="X72" s="15"/>
      <c r="Y72" s="15"/>
      <c r="Z72" s="15"/>
      <c r="AA72" s="111" t="s">
        <v>10</v>
      </c>
      <c r="AB72" s="139">
        <f>Y71-H71-H72</f>
        <v>11</v>
      </c>
      <c r="AC72" s="165">
        <f>'INPUTS FOR SAVINGS'!N58</f>
        <v>0</v>
      </c>
      <c r="AD72" s="17">
        <f>IFERROR(AB72*X71*AC72*Z71/52,0)</f>
        <v>0</v>
      </c>
      <c r="AE72" s="54">
        <f>IF(AE71=0,IF(AD72=0,0,AD72),0)</f>
        <v>0</v>
      </c>
    </row>
    <row r="73" spans="1:34" s="3" customFormat="1" ht="15" customHeight="1" x14ac:dyDescent="0.2">
      <c r="A73" s="7"/>
      <c r="B73" s="7"/>
      <c r="C73" s="7"/>
      <c r="D73" s="15"/>
      <c r="E73" s="15"/>
      <c r="F73" s="15"/>
      <c r="G73" s="111" t="s">
        <v>11</v>
      </c>
      <c r="H73" s="58">
        <f>'INPUTS FOR SAVINGS'!O36</f>
        <v>0</v>
      </c>
      <c r="I73" s="17">
        <f>H73*E71*F71/52*D71</f>
        <v>0</v>
      </c>
      <c r="K73" s="7"/>
      <c r="L73" s="7"/>
      <c r="M73" s="7"/>
      <c r="N73" s="15"/>
      <c r="O73" s="15"/>
      <c r="P73" s="15"/>
      <c r="Q73" s="111" t="s">
        <v>11</v>
      </c>
      <c r="R73" s="58">
        <f t="shared" si="0"/>
        <v>0</v>
      </c>
      <c r="S73" s="17">
        <f>R73*O71*P71/52*N71</f>
        <v>0</v>
      </c>
      <c r="U73" s="7"/>
      <c r="V73" s="7"/>
      <c r="W73" s="7"/>
      <c r="X73" s="15"/>
      <c r="Y73" s="15"/>
      <c r="Z73" s="15"/>
      <c r="AA73" s="111" t="s">
        <v>11</v>
      </c>
      <c r="AB73" s="139">
        <f>Y71-H71-H72-H73</f>
        <v>11</v>
      </c>
      <c r="AC73" s="165">
        <f>'INPUTS FOR SAVINGS'!O58</f>
        <v>0</v>
      </c>
      <c r="AD73" s="17">
        <f>IFERROR(AB73*X71*AC73*Z71/52,0)</f>
        <v>0</v>
      </c>
      <c r="AE73" s="54">
        <f>IF(AE72+AE71=0,IF(AD73=0,0,AD73),0)</f>
        <v>0</v>
      </c>
    </row>
    <row r="74" spans="1:34" s="3" customFormat="1" ht="15" customHeight="1" x14ac:dyDescent="0.2">
      <c r="A74" s="7"/>
      <c r="B74" s="7"/>
      <c r="C74" s="14"/>
      <c r="D74" s="16"/>
      <c r="E74" s="16"/>
      <c r="F74" s="16"/>
      <c r="G74" s="112" t="s">
        <v>12</v>
      </c>
      <c r="H74" s="59">
        <f>'INPUTS FOR SAVINGS'!P36</f>
        <v>0.5</v>
      </c>
      <c r="I74" s="18">
        <f>H74*E71*F71/52*D71</f>
        <v>23076.923076923078</v>
      </c>
      <c r="K74" s="7"/>
      <c r="L74" s="7"/>
      <c r="M74" s="14"/>
      <c r="N74" s="16"/>
      <c r="O74" s="16"/>
      <c r="P74" s="16"/>
      <c r="Q74" s="112" t="s">
        <v>12</v>
      </c>
      <c r="R74" s="59">
        <f t="shared" si="0"/>
        <v>0.5</v>
      </c>
      <c r="S74" s="18">
        <f>R74*O71*P71/52*N71</f>
        <v>11538.461538461539</v>
      </c>
      <c r="U74" s="7"/>
      <c r="V74" s="14"/>
      <c r="W74" s="14"/>
      <c r="X74" s="16"/>
      <c r="Y74" s="16"/>
      <c r="Z74" s="16"/>
      <c r="AA74" s="112" t="s">
        <v>12</v>
      </c>
      <c r="AB74" s="140">
        <f>Y71-H71-H72-H73-H74</f>
        <v>10.5</v>
      </c>
      <c r="AC74" s="166">
        <f>'INPUTS FOR SAVINGS'!P58</f>
        <v>0</v>
      </c>
      <c r="AD74" s="18">
        <f>IFERROR(AB74*X71*AC74*Z71/52,0)</f>
        <v>0</v>
      </c>
      <c r="AE74" s="18">
        <f>IF(AE73+AE72+AE71=0,IF(AD74=0,0,AD74),0)</f>
        <v>0</v>
      </c>
    </row>
    <row r="75" spans="1:34" ht="15" customHeight="1" x14ac:dyDescent="0.2">
      <c r="A75" s="7"/>
      <c r="B75" s="55" t="s">
        <v>30</v>
      </c>
      <c r="C75" s="7" t="s">
        <v>16</v>
      </c>
      <c r="D75" s="15">
        <f>'INPUTS FOR SAVINGS'!E37</f>
        <v>1</v>
      </c>
      <c r="E75" s="15">
        <f>'INPUTS FOR SAVINGS'!F37</f>
        <v>15</v>
      </c>
      <c r="F75" s="15">
        <f>'INPUTS FOR SAVINGS'!$D$13</f>
        <v>140000</v>
      </c>
      <c r="G75" s="111" t="s">
        <v>9</v>
      </c>
      <c r="H75" s="58">
        <f>'INPUTS FOR SAVINGS'!M37</f>
        <v>1</v>
      </c>
      <c r="I75" s="17">
        <f>H75*E75*F75/52*D75</f>
        <v>40384.615384615383</v>
      </c>
      <c r="K75" s="7"/>
      <c r="L75" s="55" t="s">
        <v>30</v>
      </c>
      <c r="M75" s="7" t="s">
        <v>16</v>
      </c>
      <c r="N75" s="15">
        <f t="shared" ref="N75" si="7">D75</f>
        <v>1</v>
      </c>
      <c r="O75" s="15">
        <f>'INPUTS FOR SAVINGS'!G37</f>
        <v>4</v>
      </c>
      <c r="P75" s="15">
        <f>'INPUTS FOR SAVINGS'!$D$9</f>
        <v>150000</v>
      </c>
      <c r="Q75" s="111" t="s">
        <v>9</v>
      </c>
      <c r="R75" s="58">
        <f t="shared" si="0"/>
        <v>1</v>
      </c>
      <c r="S75" s="17">
        <f>R75*O75*P75/52*N75</f>
        <v>11538.461538461539</v>
      </c>
      <c r="U75" s="7"/>
      <c r="V75" s="7" t="s">
        <v>30</v>
      </c>
      <c r="W75" s="7" t="s">
        <v>16</v>
      </c>
      <c r="X75" s="15">
        <f>D75</f>
        <v>1</v>
      </c>
      <c r="Y75" s="15">
        <f>'INPUTS FOR SAVINGS'!H37</f>
        <v>6</v>
      </c>
      <c r="Z75" s="15">
        <f>'INPUTS FOR SAVINGS'!$D$9</f>
        <v>150000</v>
      </c>
      <c r="AA75" s="111" t="s">
        <v>9</v>
      </c>
      <c r="AB75" s="139">
        <f>Y75-H75</f>
        <v>5</v>
      </c>
      <c r="AC75" s="165">
        <f>'INPUTS FOR SAVINGS'!M59</f>
        <v>0.5</v>
      </c>
      <c r="AD75" s="17">
        <f>IFERROR(AB75*X75*AC75*Z75/52,0)</f>
        <v>7211.5384615384619</v>
      </c>
      <c r="AE75" s="56">
        <f>IF(AD75=0,0,AD75)</f>
        <v>7211.5384615384619</v>
      </c>
      <c r="AH75" s="1"/>
    </row>
    <row r="76" spans="1:34" ht="15" customHeight="1" x14ac:dyDescent="0.2">
      <c r="A76" s="7"/>
      <c r="B76" s="7"/>
      <c r="C76" s="7"/>
      <c r="D76" s="15"/>
      <c r="E76" s="15"/>
      <c r="F76" s="15"/>
      <c r="G76" s="111" t="s">
        <v>10</v>
      </c>
      <c r="H76" s="58">
        <f>'INPUTS FOR SAVINGS'!N37</f>
        <v>0</v>
      </c>
      <c r="I76" s="17">
        <f>H76*E75*F75/52*D75</f>
        <v>0</v>
      </c>
      <c r="K76" s="7"/>
      <c r="L76" s="7"/>
      <c r="M76" s="7"/>
      <c r="N76" s="15"/>
      <c r="O76" s="15"/>
      <c r="P76" s="15"/>
      <c r="Q76" s="111" t="s">
        <v>10</v>
      </c>
      <c r="R76" s="58">
        <f t="shared" si="0"/>
        <v>0</v>
      </c>
      <c r="S76" s="17">
        <f>R76*O75*P75/52*N75</f>
        <v>0</v>
      </c>
      <c r="U76" s="7"/>
      <c r="V76" s="7"/>
      <c r="W76" s="7"/>
      <c r="X76" s="15"/>
      <c r="Y76" s="15"/>
      <c r="Z76" s="15"/>
      <c r="AA76" s="111" t="s">
        <v>10</v>
      </c>
      <c r="AB76" s="139">
        <f>Y75-H75-H76</f>
        <v>5</v>
      </c>
      <c r="AC76" s="165">
        <f>'INPUTS FOR SAVINGS'!N59</f>
        <v>0</v>
      </c>
      <c r="AD76" s="17">
        <f>IFERROR(AB76*X75*AC76*Z75/52,0)</f>
        <v>0</v>
      </c>
      <c r="AE76" s="54">
        <f>IF(AE75=0,IF(AD76=0,0,AD76),0)</f>
        <v>0</v>
      </c>
      <c r="AH76" s="1"/>
    </row>
    <row r="77" spans="1:34" ht="15" customHeight="1" x14ac:dyDescent="0.2">
      <c r="A77" s="7"/>
      <c r="B77" s="7"/>
      <c r="C77" s="7"/>
      <c r="D77" s="15"/>
      <c r="E77" s="15"/>
      <c r="F77" s="15"/>
      <c r="G77" s="111" t="s">
        <v>11</v>
      </c>
      <c r="H77" s="58">
        <f>'INPUTS FOR SAVINGS'!O37</f>
        <v>0</v>
      </c>
      <c r="I77" s="17">
        <f>H77*E75*F75/52*D75</f>
        <v>0</v>
      </c>
      <c r="K77" s="7"/>
      <c r="L77" s="7"/>
      <c r="M77" s="7"/>
      <c r="N77" s="15"/>
      <c r="O77" s="15"/>
      <c r="P77" s="15"/>
      <c r="Q77" s="111" t="s">
        <v>11</v>
      </c>
      <c r="R77" s="58">
        <f t="shared" si="0"/>
        <v>0</v>
      </c>
      <c r="S77" s="17">
        <f>R77*O75*P75/52*N75</f>
        <v>0</v>
      </c>
      <c r="U77" s="7"/>
      <c r="V77" s="7"/>
      <c r="W77" s="7"/>
      <c r="X77" s="15"/>
      <c r="Y77" s="15"/>
      <c r="Z77" s="15"/>
      <c r="AA77" s="111" t="s">
        <v>11</v>
      </c>
      <c r="AB77" s="139">
        <f>Y75-H75-H76-H77</f>
        <v>5</v>
      </c>
      <c r="AC77" s="165">
        <f>'INPUTS FOR SAVINGS'!O59</f>
        <v>0</v>
      </c>
      <c r="AD77" s="17">
        <f>IFERROR(AB77*X75*AC77*Z75/52,0)</f>
        <v>0</v>
      </c>
      <c r="AE77" s="54">
        <f>IF(AE76+AE75=0,IF(AD77=0,0,AD77),0)</f>
        <v>0</v>
      </c>
      <c r="AH77" s="1"/>
    </row>
    <row r="78" spans="1:34" ht="15" customHeight="1" x14ac:dyDescent="0.2">
      <c r="A78" s="7"/>
      <c r="B78" s="14"/>
      <c r="C78" s="14"/>
      <c r="D78" s="16"/>
      <c r="E78" s="16"/>
      <c r="F78" s="16"/>
      <c r="G78" s="112" t="s">
        <v>12</v>
      </c>
      <c r="H78" s="59">
        <f>'INPUTS FOR SAVINGS'!P37</f>
        <v>0</v>
      </c>
      <c r="I78" s="18">
        <f>H78*E75*F75/52*D75</f>
        <v>0</v>
      </c>
      <c r="K78" s="7"/>
      <c r="L78" s="14"/>
      <c r="M78" s="14"/>
      <c r="N78" s="16"/>
      <c r="O78" s="16"/>
      <c r="P78" s="16"/>
      <c r="Q78" s="112" t="s">
        <v>12</v>
      </c>
      <c r="R78" s="59">
        <f t="shared" si="0"/>
        <v>0</v>
      </c>
      <c r="S78" s="18">
        <f>R78*O75*P75/52*N75</f>
        <v>0</v>
      </c>
      <c r="U78" s="7"/>
      <c r="V78" s="14"/>
      <c r="W78" s="14"/>
      <c r="X78" s="16"/>
      <c r="Y78" s="16"/>
      <c r="Z78" s="16"/>
      <c r="AA78" s="112" t="s">
        <v>12</v>
      </c>
      <c r="AB78" s="140">
        <f>Y75-H75-H76-H77-H78</f>
        <v>5</v>
      </c>
      <c r="AC78" s="166">
        <f>'INPUTS FOR SAVINGS'!P59</f>
        <v>0</v>
      </c>
      <c r="AD78" s="18">
        <f>IFERROR(AB78*X75*AC78*Z75/52,0)</f>
        <v>0</v>
      </c>
      <c r="AE78" s="18">
        <f>IF(AE77+AE76+AE75=0,IF(AD78=0,0,AD78),0)</f>
        <v>0</v>
      </c>
      <c r="AH78" s="1"/>
    </row>
    <row r="79" spans="1:34" ht="15" customHeight="1" x14ac:dyDescent="0.2">
      <c r="A79" s="7"/>
      <c r="B79" s="7" t="s">
        <v>31</v>
      </c>
      <c r="C79" s="7" t="s">
        <v>16</v>
      </c>
      <c r="D79" s="15">
        <f>'INPUTS FOR SAVINGS'!E38</f>
        <v>1</v>
      </c>
      <c r="E79" s="15">
        <f>'INPUTS FOR SAVINGS'!F38</f>
        <v>15</v>
      </c>
      <c r="F79" s="15">
        <f>'INPUTS FOR SAVINGS'!$D$14</f>
        <v>135000</v>
      </c>
      <c r="G79" s="111" t="s">
        <v>9</v>
      </c>
      <c r="H79" s="58">
        <f>'INPUTS FOR SAVINGS'!M38</f>
        <v>1</v>
      </c>
      <c r="I79" s="17">
        <f>H79*E79*F79/52*D79</f>
        <v>38942.307692307695</v>
      </c>
      <c r="K79" s="7"/>
      <c r="L79" s="7" t="s">
        <v>31</v>
      </c>
      <c r="M79" s="7" t="s">
        <v>16</v>
      </c>
      <c r="N79" s="15">
        <f t="shared" ref="N79" si="8">D79</f>
        <v>1</v>
      </c>
      <c r="O79" s="15">
        <f>'INPUTS FOR SAVINGS'!G38</f>
        <v>4</v>
      </c>
      <c r="P79" s="15">
        <f>'INPUTS FOR SAVINGS'!$D$9</f>
        <v>150000</v>
      </c>
      <c r="Q79" s="111" t="s">
        <v>9</v>
      </c>
      <c r="R79" s="58">
        <f t="shared" ref="R79:R110" si="9">H79</f>
        <v>1</v>
      </c>
      <c r="S79" s="17">
        <f>R79*O79*P79/52*N79</f>
        <v>11538.461538461539</v>
      </c>
      <c r="U79" s="7"/>
      <c r="V79" s="7" t="s">
        <v>31</v>
      </c>
      <c r="W79" s="7" t="s">
        <v>16</v>
      </c>
      <c r="X79" s="15">
        <f>D79</f>
        <v>1</v>
      </c>
      <c r="Y79" s="15">
        <f>'INPUTS FOR SAVINGS'!H38</f>
        <v>4</v>
      </c>
      <c r="Z79" s="15">
        <f>'INPUTS FOR SAVINGS'!$D$9</f>
        <v>150000</v>
      </c>
      <c r="AA79" s="111" t="s">
        <v>9</v>
      </c>
      <c r="AB79" s="139">
        <f>Y79-H79</f>
        <v>3</v>
      </c>
      <c r="AC79" s="165">
        <f>'INPUTS FOR SAVINGS'!M60</f>
        <v>0.35</v>
      </c>
      <c r="AD79" s="17">
        <f>IFERROR(AB79*X79*AC79*Z79/52,0)</f>
        <v>3028.8461538461534</v>
      </c>
      <c r="AE79" s="56">
        <f>IF(AD79=0,0,AD79)</f>
        <v>3028.8461538461534</v>
      </c>
      <c r="AH79" s="1"/>
    </row>
    <row r="80" spans="1:34" ht="15" customHeight="1" x14ac:dyDescent="0.2">
      <c r="A80" s="7"/>
      <c r="B80" s="7"/>
      <c r="C80" s="7"/>
      <c r="D80" s="15"/>
      <c r="E80" s="15"/>
      <c r="F80" s="15"/>
      <c r="G80" s="111" t="s">
        <v>10</v>
      </c>
      <c r="H80" s="58">
        <f>'INPUTS FOR SAVINGS'!N38</f>
        <v>0</v>
      </c>
      <c r="I80" s="17">
        <f>H80*E79*F79/52*D79</f>
        <v>0</v>
      </c>
      <c r="K80" s="7"/>
      <c r="L80" s="7"/>
      <c r="M80" s="7"/>
      <c r="N80" s="15"/>
      <c r="O80" s="15"/>
      <c r="P80" s="15"/>
      <c r="Q80" s="111" t="s">
        <v>10</v>
      </c>
      <c r="R80" s="58">
        <f t="shared" si="9"/>
        <v>0</v>
      </c>
      <c r="S80" s="17">
        <f>R80*O79*P79/52*N79</f>
        <v>0</v>
      </c>
      <c r="U80" s="7"/>
      <c r="V80" s="7"/>
      <c r="W80" s="7"/>
      <c r="X80" s="15"/>
      <c r="Y80" s="15"/>
      <c r="Z80" s="15"/>
      <c r="AA80" s="111" t="s">
        <v>10</v>
      </c>
      <c r="AB80" s="139">
        <f>Y79-H79-H80</f>
        <v>3</v>
      </c>
      <c r="AC80" s="165">
        <f>'INPUTS FOR SAVINGS'!N60</f>
        <v>0</v>
      </c>
      <c r="AD80" s="17">
        <f>IFERROR(AB80*X79*AC80*Z79/52,0)</f>
        <v>0</v>
      </c>
      <c r="AE80" s="54">
        <f>IF(AE79=0,IF(AD80=0,0,AD80),0)</f>
        <v>0</v>
      </c>
      <c r="AH80" s="1"/>
    </row>
    <row r="81" spans="1:34" ht="15" customHeight="1" x14ac:dyDescent="0.2">
      <c r="A81" s="7"/>
      <c r="B81" s="7"/>
      <c r="C81" s="7"/>
      <c r="D81" s="15"/>
      <c r="E81" s="15"/>
      <c r="F81" s="15"/>
      <c r="G81" s="111" t="s">
        <v>11</v>
      </c>
      <c r="H81" s="58">
        <f>'INPUTS FOR SAVINGS'!O38</f>
        <v>0</v>
      </c>
      <c r="I81" s="17">
        <f>H81*E79*F79/52*D79</f>
        <v>0</v>
      </c>
      <c r="K81" s="7"/>
      <c r="L81" s="7"/>
      <c r="M81" s="7"/>
      <c r="N81" s="15"/>
      <c r="O81" s="15"/>
      <c r="P81" s="15"/>
      <c r="Q81" s="111" t="s">
        <v>11</v>
      </c>
      <c r="R81" s="58">
        <f t="shared" si="9"/>
        <v>0</v>
      </c>
      <c r="S81" s="17">
        <f>R81*O79*P79/52*N79</f>
        <v>0</v>
      </c>
      <c r="U81" s="7"/>
      <c r="V81" s="7"/>
      <c r="W81" s="7"/>
      <c r="X81" s="15"/>
      <c r="Y81" s="15"/>
      <c r="Z81" s="15"/>
      <c r="AA81" s="111" t="s">
        <v>11</v>
      </c>
      <c r="AB81" s="139">
        <f>Y79-H79-H80-H81</f>
        <v>3</v>
      </c>
      <c r="AC81" s="165">
        <f>'INPUTS FOR SAVINGS'!O60</f>
        <v>0</v>
      </c>
      <c r="AD81" s="17">
        <f>IFERROR(AB81*X79*AC81*Z79/52,0)</f>
        <v>0</v>
      </c>
      <c r="AE81" s="54">
        <f>IF(AE80+AE79=0,IF(AD81=0,0,AD81),0)</f>
        <v>0</v>
      </c>
      <c r="AH81" s="1"/>
    </row>
    <row r="82" spans="1:34" ht="15" customHeight="1" x14ac:dyDescent="0.2">
      <c r="A82" s="14"/>
      <c r="B82" s="14"/>
      <c r="C82" s="14"/>
      <c r="D82" s="16"/>
      <c r="E82" s="16"/>
      <c r="F82" s="16"/>
      <c r="G82" s="112" t="s">
        <v>12</v>
      </c>
      <c r="H82" s="59">
        <f>'INPUTS FOR SAVINGS'!P38</f>
        <v>0</v>
      </c>
      <c r="I82" s="18">
        <f>H82*E79*F79/52*D79</f>
        <v>0</v>
      </c>
      <c r="K82" s="14"/>
      <c r="L82" s="14"/>
      <c r="M82" s="14"/>
      <c r="N82" s="16"/>
      <c r="O82" s="16"/>
      <c r="P82" s="16"/>
      <c r="Q82" s="112" t="s">
        <v>12</v>
      </c>
      <c r="R82" s="59">
        <f t="shared" si="9"/>
        <v>0</v>
      </c>
      <c r="S82" s="18">
        <f>R82*O79*P79/52*N79</f>
        <v>0</v>
      </c>
      <c r="U82" s="14"/>
      <c r="V82" s="14"/>
      <c r="W82" s="14"/>
      <c r="X82" s="16"/>
      <c r="Y82" s="16"/>
      <c r="Z82" s="16"/>
      <c r="AA82" s="112" t="s">
        <v>12</v>
      </c>
      <c r="AB82" s="140">
        <f>Y79-H79-H80-H81-H82</f>
        <v>3</v>
      </c>
      <c r="AC82" s="166">
        <f>'INPUTS FOR SAVINGS'!P60</f>
        <v>0</v>
      </c>
      <c r="AD82" s="18">
        <f>IFERROR(AB82*X79*AC82*Z79/52,0)</f>
        <v>0</v>
      </c>
      <c r="AE82" s="18">
        <f>IF(AE81+AE80+AE79=0,IF(AD82=0,0,AD82),0)</f>
        <v>0</v>
      </c>
      <c r="AH82" s="1"/>
    </row>
    <row r="83" spans="1:34" ht="15" customHeight="1" x14ac:dyDescent="0.2">
      <c r="A83" s="7" t="s">
        <v>27</v>
      </c>
      <c r="B83" s="7" t="s">
        <v>21</v>
      </c>
      <c r="C83" s="7" t="s">
        <v>16</v>
      </c>
      <c r="D83" s="15">
        <f>'INPUTS FOR SAVINGS'!E39</f>
        <v>4</v>
      </c>
      <c r="E83" s="15">
        <f>'INPUTS FOR SAVINGS'!F39</f>
        <v>6</v>
      </c>
      <c r="F83" s="15">
        <f>'INPUTS FOR SAVINGS'!$D$10</f>
        <v>140000</v>
      </c>
      <c r="G83" s="111" t="s">
        <v>9</v>
      </c>
      <c r="H83" s="58">
        <f>'INPUTS FOR SAVINGS'!M39</f>
        <v>0</v>
      </c>
      <c r="I83" s="17">
        <f>H83*E83*F83/52*D83</f>
        <v>0</v>
      </c>
      <c r="K83" s="7" t="s">
        <v>27</v>
      </c>
      <c r="L83" s="7" t="s">
        <v>21</v>
      </c>
      <c r="M83" s="7" t="s">
        <v>16</v>
      </c>
      <c r="N83" s="15">
        <f t="shared" ref="N83" si="10">D83</f>
        <v>4</v>
      </c>
      <c r="O83" s="15">
        <f>'INPUTS FOR SAVINGS'!G39</f>
        <v>2</v>
      </c>
      <c r="P83" s="15">
        <f>'INPUTS FOR SAVINGS'!$D$9</f>
        <v>150000</v>
      </c>
      <c r="Q83" s="111" t="s">
        <v>9</v>
      </c>
      <c r="R83" s="58">
        <f t="shared" si="9"/>
        <v>0</v>
      </c>
      <c r="S83" s="17">
        <f>R83*O83*P83/52*N83</f>
        <v>0</v>
      </c>
      <c r="U83" s="7" t="s">
        <v>27</v>
      </c>
      <c r="V83" s="7" t="s">
        <v>21</v>
      </c>
      <c r="W83" s="7" t="s">
        <v>16</v>
      </c>
      <c r="X83" s="15">
        <f>D83</f>
        <v>4</v>
      </c>
      <c r="Y83" s="15">
        <f>'INPUTS FOR SAVINGS'!H39</f>
        <v>4</v>
      </c>
      <c r="Z83" s="15">
        <f>'INPUTS FOR SAVINGS'!$D$9</f>
        <v>150000</v>
      </c>
      <c r="AA83" s="111" t="s">
        <v>9</v>
      </c>
      <c r="AB83" s="139">
        <f>Y83-H83</f>
        <v>4</v>
      </c>
      <c r="AC83" s="165">
        <f>'INPUTS FOR SAVINGS'!M61</f>
        <v>0.5</v>
      </c>
      <c r="AD83" s="17">
        <f>IFERROR(AB83*X83*AC83*Z83/52,0)</f>
        <v>23076.923076923078</v>
      </c>
      <c r="AE83" s="56">
        <f>IF(AD83=0,0,AD83)</f>
        <v>23076.923076923078</v>
      </c>
      <c r="AH83" s="1"/>
    </row>
    <row r="84" spans="1:34" ht="15" customHeight="1" x14ac:dyDescent="0.2">
      <c r="A84" s="7"/>
      <c r="B84" s="7"/>
      <c r="C84" s="7"/>
      <c r="D84" s="15"/>
      <c r="E84" s="15"/>
      <c r="F84" s="15"/>
      <c r="G84" s="111" t="s">
        <v>10</v>
      </c>
      <c r="H84" s="58">
        <f>'INPUTS FOR SAVINGS'!N39</f>
        <v>0</v>
      </c>
      <c r="I84" s="17">
        <f>H84*E83*F83/52*D83</f>
        <v>0</v>
      </c>
      <c r="K84" s="7"/>
      <c r="L84" s="7"/>
      <c r="M84" s="7"/>
      <c r="N84" s="15"/>
      <c r="O84" s="15"/>
      <c r="P84" s="15"/>
      <c r="Q84" s="111" t="s">
        <v>10</v>
      </c>
      <c r="R84" s="58">
        <f t="shared" si="9"/>
        <v>0</v>
      </c>
      <c r="S84" s="17">
        <f>R84*O83*P83/52*N83</f>
        <v>0</v>
      </c>
      <c r="U84" s="7"/>
      <c r="V84" s="7"/>
      <c r="W84" s="7"/>
      <c r="X84" s="15"/>
      <c r="Y84" s="15"/>
      <c r="Z84" s="15"/>
      <c r="AA84" s="111" t="s">
        <v>10</v>
      </c>
      <c r="AB84" s="139">
        <f>Y83-H83-H84</f>
        <v>4</v>
      </c>
      <c r="AC84" s="165">
        <f>'INPUTS FOR SAVINGS'!N61</f>
        <v>0</v>
      </c>
      <c r="AD84" s="17">
        <f>IFERROR(AB84*X83*AC84*Z83/52,0)</f>
        <v>0</v>
      </c>
      <c r="AE84" s="54">
        <f>IF(AE83=0,IF(AD84=0,0,AD84),0)</f>
        <v>0</v>
      </c>
      <c r="AH84" s="1"/>
    </row>
    <row r="85" spans="1:34" ht="15" customHeight="1" x14ac:dyDescent="0.2">
      <c r="A85" s="7"/>
      <c r="B85" s="7"/>
      <c r="C85" s="7"/>
      <c r="D85" s="15"/>
      <c r="E85" s="15"/>
      <c r="F85" s="15"/>
      <c r="G85" s="111" t="s">
        <v>11</v>
      </c>
      <c r="H85" s="58">
        <f>'INPUTS FOR SAVINGS'!O39</f>
        <v>0</v>
      </c>
      <c r="I85" s="17">
        <f>H85*E83*F83/52*D83</f>
        <v>0</v>
      </c>
      <c r="K85" s="7"/>
      <c r="L85" s="7"/>
      <c r="M85" s="7"/>
      <c r="N85" s="15"/>
      <c r="O85" s="15"/>
      <c r="P85" s="15"/>
      <c r="Q85" s="111" t="s">
        <v>11</v>
      </c>
      <c r="R85" s="58">
        <f t="shared" si="9"/>
        <v>0</v>
      </c>
      <c r="S85" s="17">
        <f>R85*O83*P83/52*N83</f>
        <v>0</v>
      </c>
      <c r="U85" s="7"/>
      <c r="V85" s="7"/>
      <c r="W85" s="7"/>
      <c r="X85" s="15"/>
      <c r="Y85" s="15"/>
      <c r="Z85" s="15"/>
      <c r="AA85" s="111" t="s">
        <v>11</v>
      </c>
      <c r="AB85" s="139">
        <f>Y83-H83-H84-H85</f>
        <v>4</v>
      </c>
      <c r="AC85" s="165">
        <f>'INPUTS FOR SAVINGS'!O61</f>
        <v>0</v>
      </c>
      <c r="AD85" s="17">
        <f>IFERROR(AB85*X83*AC85*Z83/52,0)</f>
        <v>0</v>
      </c>
      <c r="AE85" s="54">
        <f>IF(AE84+AE83=0,IF(AD85=0,0,AD85),0)</f>
        <v>0</v>
      </c>
      <c r="AH85" s="1"/>
    </row>
    <row r="86" spans="1:34" ht="15" customHeight="1" x14ac:dyDescent="0.2">
      <c r="A86" s="7"/>
      <c r="B86" s="7"/>
      <c r="C86" s="14"/>
      <c r="D86" s="16"/>
      <c r="E86" s="16"/>
      <c r="F86" s="16"/>
      <c r="G86" s="112" t="s">
        <v>12</v>
      </c>
      <c r="H86" s="59">
        <f>'INPUTS FOR SAVINGS'!P39</f>
        <v>0</v>
      </c>
      <c r="I86" s="18">
        <f>H86*E83*F83/52*D83</f>
        <v>0</v>
      </c>
      <c r="K86" s="7"/>
      <c r="L86" s="7"/>
      <c r="M86" s="14"/>
      <c r="N86" s="16"/>
      <c r="O86" s="16"/>
      <c r="P86" s="16"/>
      <c r="Q86" s="112" t="s">
        <v>12</v>
      </c>
      <c r="R86" s="59">
        <f t="shared" si="9"/>
        <v>0</v>
      </c>
      <c r="S86" s="18">
        <f>R86*O83*P83/52*N83</f>
        <v>0</v>
      </c>
      <c r="U86" s="7"/>
      <c r="V86" s="7"/>
      <c r="W86" s="14"/>
      <c r="X86" s="16"/>
      <c r="Y86" s="16"/>
      <c r="Z86" s="16"/>
      <c r="AA86" s="112" t="s">
        <v>12</v>
      </c>
      <c r="AB86" s="140">
        <f>Y83-H83-H84-H85-H86</f>
        <v>4</v>
      </c>
      <c r="AC86" s="166">
        <f>'INPUTS FOR SAVINGS'!P61</f>
        <v>0</v>
      </c>
      <c r="AD86" s="18">
        <f>IFERROR(AB86*X83*AC86*Z83/52,0)</f>
        <v>0</v>
      </c>
      <c r="AE86" s="18">
        <f>IF(AE85+AE84+AE83=0,IF(AD86=0,0,AD86),0)</f>
        <v>0</v>
      </c>
      <c r="AH86" s="1"/>
    </row>
    <row r="87" spans="1:34" ht="15" customHeight="1" x14ac:dyDescent="0.2">
      <c r="A87" s="7"/>
      <c r="B87" s="7"/>
      <c r="C87" s="7" t="s">
        <v>17</v>
      </c>
      <c r="D87" s="15">
        <f>'INPUTS FOR SAVINGS'!E40</f>
        <v>4</v>
      </c>
      <c r="E87" s="15">
        <f>'INPUTS FOR SAVINGS'!F40</f>
        <v>6</v>
      </c>
      <c r="F87" s="15">
        <f>'INPUTS FOR SAVINGS'!$D$10</f>
        <v>140000</v>
      </c>
      <c r="G87" s="111" t="s">
        <v>9</v>
      </c>
      <c r="H87" s="58">
        <f>'INPUTS FOR SAVINGS'!M40</f>
        <v>0</v>
      </c>
      <c r="I87" s="17">
        <f>H87*E87*F87/52*D87</f>
        <v>0</v>
      </c>
      <c r="K87" s="7"/>
      <c r="L87" s="7"/>
      <c r="M87" s="7" t="s">
        <v>17</v>
      </c>
      <c r="N87" s="15">
        <f t="shared" ref="N87" si="11">D87</f>
        <v>4</v>
      </c>
      <c r="O87" s="15">
        <f>'INPUTS FOR SAVINGS'!G40</f>
        <v>4</v>
      </c>
      <c r="P87" s="15">
        <f>'INPUTS FOR SAVINGS'!$D$9</f>
        <v>150000</v>
      </c>
      <c r="Q87" s="111" t="s">
        <v>9</v>
      </c>
      <c r="R87" s="58">
        <f t="shared" si="9"/>
        <v>0</v>
      </c>
      <c r="S87" s="17">
        <f>R87*O87*P87/52*N87</f>
        <v>0</v>
      </c>
      <c r="U87" s="7"/>
      <c r="V87" s="7"/>
      <c r="W87" s="7" t="s">
        <v>17</v>
      </c>
      <c r="X87" s="15">
        <f>D87</f>
        <v>4</v>
      </c>
      <c r="Y87" s="15">
        <f>'INPUTS FOR SAVINGS'!H40</f>
        <v>8</v>
      </c>
      <c r="Z87" s="15">
        <f>'INPUTS FOR SAVINGS'!$D$9</f>
        <v>150000</v>
      </c>
      <c r="AA87" s="111" t="s">
        <v>9</v>
      </c>
      <c r="AB87" s="139">
        <f>Y87-H87</f>
        <v>8</v>
      </c>
      <c r="AC87" s="165">
        <f>'INPUTS FOR SAVINGS'!M62</f>
        <v>0</v>
      </c>
      <c r="AD87" s="17">
        <f>IFERROR(AB87*X87*AC87*Z87/52,0)</f>
        <v>0</v>
      </c>
      <c r="AE87" s="56">
        <f>IF(AD87=0,0,AD87)</f>
        <v>0</v>
      </c>
      <c r="AH87" s="1"/>
    </row>
    <row r="88" spans="1:34" ht="15" customHeight="1" x14ac:dyDescent="0.2">
      <c r="A88" s="7"/>
      <c r="B88" s="7"/>
      <c r="C88" s="7"/>
      <c r="D88" s="15"/>
      <c r="E88" s="15"/>
      <c r="F88" s="15"/>
      <c r="G88" s="111" t="s">
        <v>10</v>
      </c>
      <c r="H88" s="58">
        <f>'INPUTS FOR SAVINGS'!N40</f>
        <v>0</v>
      </c>
      <c r="I88" s="17">
        <f>H88*E87*F87/52*D87</f>
        <v>0</v>
      </c>
      <c r="K88" s="7"/>
      <c r="L88" s="7"/>
      <c r="M88" s="7"/>
      <c r="N88" s="15"/>
      <c r="O88" s="15"/>
      <c r="P88" s="15"/>
      <c r="Q88" s="111" t="s">
        <v>10</v>
      </c>
      <c r="R88" s="58">
        <f t="shared" si="9"/>
        <v>0</v>
      </c>
      <c r="S88" s="17">
        <f>R88*O87*P87/52*N87</f>
        <v>0</v>
      </c>
      <c r="U88" s="7"/>
      <c r="V88" s="7"/>
      <c r="W88" s="7"/>
      <c r="X88" s="15"/>
      <c r="Y88" s="15"/>
      <c r="Z88" s="15"/>
      <c r="AA88" s="111" t="s">
        <v>10</v>
      </c>
      <c r="AB88" s="139">
        <f>Y87-H87-H88</f>
        <v>8</v>
      </c>
      <c r="AC88" s="165">
        <f>'INPUTS FOR SAVINGS'!N62</f>
        <v>0</v>
      </c>
      <c r="AD88" s="17">
        <f>IFERROR(AB88*X87*AC88*Z87/52,0)</f>
        <v>0</v>
      </c>
      <c r="AE88" s="54">
        <f>IF(AE87=0,IF(AD88=0,0,AD88),0)</f>
        <v>0</v>
      </c>
      <c r="AH88" s="1"/>
    </row>
    <row r="89" spans="1:34" ht="15" customHeight="1" x14ac:dyDescent="0.2">
      <c r="A89" s="7"/>
      <c r="B89" s="7"/>
      <c r="C89" s="7"/>
      <c r="D89" s="15"/>
      <c r="E89" s="15"/>
      <c r="F89" s="15"/>
      <c r="G89" s="111" t="s">
        <v>11</v>
      </c>
      <c r="H89" s="58">
        <f>'INPUTS FOR SAVINGS'!O40</f>
        <v>0</v>
      </c>
      <c r="I89" s="17">
        <f>H89*E87*F87/52*D87</f>
        <v>0</v>
      </c>
      <c r="K89" s="7"/>
      <c r="L89" s="7"/>
      <c r="M89" s="7"/>
      <c r="N89" s="15"/>
      <c r="O89" s="15"/>
      <c r="P89" s="15"/>
      <c r="Q89" s="111" t="s">
        <v>11</v>
      </c>
      <c r="R89" s="58">
        <f t="shared" si="9"/>
        <v>0</v>
      </c>
      <c r="S89" s="17">
        <f>R89*O87*P87/52*N87</f>
        <v>0</v>
      </c>
      <c r="U89" s="7"/>
      <c r="V89" s="7"/>
      <c r="W89" s="7"/>
      <c r="X89" s="15"/>
      <c r="Y89" s="15"/>
      <c r="Z89" s="15"/>
      <c r="AA89" s="111" t="s">
        <v>11</v>
      </c>
      <c r="AB89" s="139">
        <f>Y87-H87-H88-H89</f>
        <v>8</v>
      </c>
      <c r="AC89" s="165">
        <f>'INPUTS FOR SAVINGS'!O62</f>
        <v>0</v>
      </c>
      <c r="AD89" s="17">
        <f>IFERROR(AB89*X87*AC89*Z87/52,0)</f>
        <v>0</v>
      </c>
      <c r="AE89" s="54">
        <f>IF(AE88+AE87=0,IF(AD89=0,0,AD89),0)</f>
        <v>0</v>
      </c>
      <c r="AH89" s="1"/>
    </row>
    <row r="90" spans="1:34" ht="15" customHeight="1" x14ac:dyDescent="0.2">
      <c r="A90" s="7"/>
      <c r="B90" s="7"/>
      <c r="C90" s="14"/>
      <c r="D90" s="16"/>
      <c r="E90" s="16"/>
      <c r="F90" s="16"/>
      <c r="G90" s="112" t="s">
        <v>12</v>
      </c>
      <c r="H90" s="59">
        <f>'INPUTS FOR SAVINGS'!P40</f>
        <v>0</v>
      </c>
      <c r="I90" s="18">
        <f>H90*E87*F87/52*D87</f>
        <v>0</v>
      </c>
      <c r="K90" s="7"/>
      <c r="L90" s="7"/>
      <c r="M90" s="14"/>
      <c r="N90" s="16"/>
      <c r="O90" s="16"/>
      <c r="P90" s="16"/>
      <c r="Q90" s="112" t="s">
        <v>12</v>
      </c>
      <c r="R90" s="59">
        <f t="shared" si="9"/>
        <v>0</v>
      </c>
      <c r="S90" s="18">
        <f>R90*O87*P87/52*N87</f>
        <v>0</v>
      </c>
      <c r="U90" s="7"/>
      <c r="V90" s="7"/>
      <c r="W90" s="14"/>
      <c r="X90" s="16"/>
      <c r="Y90" s="16"/>
      <c r="Z90" s="16"/>
      <c r="AA90" s="112" t="s">
        <v>12</v>
      </c>
      <c r="AB90" s="140">
        <f>Y87-H87-H88-H89-H90</f>
        <v>8</v>
      </c>
      <c r="AC90" s="166">
        <f>'INPUTS FOR SAVINGS'!P62</f>
        <v>0</v>
      </c>
      <c r="AD90" s="18">
        <f>IFERROR(AB90*X87*AC90*Z87/52,0)</f>
        <v>0</v>
      </c>
      <c r="AE90" s="18">
        <f>IF(AE89+AE88+AE87=0,IF(AD90=0,0,AD90),0)</f>
        <v>0</v>
      </c>
      <c r="AH90" s="1"/>
    </row>
    <row r="91" spans="1:34" ht="15" customHeight="1" x14ac:dyDescent="0.2">
      <c r="A91" s="7"/>
      <c r="B91" s="7"/>
      <c r="C91" s="7" t="s">
        <v>18</v>
      </c>
      <c r="D91" s="15">
        <f>'INPUTS FOR SAVINGS'!E41</f>
        <v>4</v>
      </c>
      <c r="E91" s="15">
        <f>'INPUTS FOR SAVINGS'!F41</f>
        <v>10</v>
      </c>
      <c r="F91" s="15">
        <f>'INPUTS FOR SAVINGS'!$D$10</f>
        <v>140000</v>
      </c>
      <c r="G91" s="111" t="s">
        <v>9</v>
      </c>
      <c r="H91" s="58">
        <f>'INPUTS FOR SAVINGS'!M41</f>
        <v>0</v>
      </c>
      <c r="I91" s="17">
        <f>H91*E91*F91/52*D91</f>
        <v>0</v>
      </c>
      <c r="K91" s="7"/>
      <c r="L91" s="7"/>
      <c r="M91" s="7" t="s">
        <v>18</v>
      </c>
      <c r="N91" s="15">
        <f t="shared" ref="N91" si="12">D91</f>
        <v>4</v>
      </c>
      <c r="O91" s="15">
        <f>'INPUTS FOR SAVINGS'!G41</f>
        <v>2</v>
      </c>
      <c r="P91" s="15">
        <f>'INPUTS FOR SAVINGS'!$D$9</f>
        <v>150000</v>
      </c>
      <c r="Q91" s="111" t="s">
        <v>9</v>
      </c>
      <c r="R91" s="58">
        <f t="shared" si="9"/>
        <v>0</v>
      </c>
      <c r="S91" s="17">
        <f>R91*O91*P91/52*N91</f>
        <v>0</v>
      </c>
      <c r="U91" s="7"/>
      <c r="V91" s="7"/>
      <c r="W91" s="7" t="s">
        <v>18</v>
      </c>
      <c r="X91" s="15">
        <f>D91</f>
        <v>4</v>
      </c>
      <c r="Y91" s="15">
        <f>'INPUTS FOR SAVINGS'!H41</f>
        <v>4</v>
      </c>
      <c r="Z91" s="15">
        <f>'INPUTS FOR SAVINGS'!$D$9</f>
        <v>150000</v>
      </c>
      <c r="AA91" s="111" t="s">
        <v>9</v>
      </c>
      <c r="AB91" s="139">
        <f>Y91-H91</f>
        <v>4</v>
      </c>
      <c r="AC91" s="165">
        <f>'INPUTS FOR SAVINGS'!M63</f>
        <v>0</v>
      </c>
      <c r="AD91" s="17">
        <f>IFERROR(AB91*X91*AC91*Z91/52,0)</f>
        <v>0</v>
      </c>
      <c r="AE91" s="56">
        <f>IF(AD91=0,0,AD91)</f>
        <v>0</v>
      </c>
      <c r="AH91" s="1"/>
    </row>
    <row r="92" spans="1:34" ht="15" customHeight="1" x14ac:dyDescent="0.2">
      <c r="A92" s="7"/>
      <c r="B92" s="7"/>
      <c r="C92" s="7"/>
      <c r="D92" s="15"/>
      <c r="E92" s="15"/>
      <c r="F92" s="15"/>
      <c r="G92" s="111" t="s">
        <v>10</v>
      </c>
      <c r="H92" s="58">
        <f>'INPUTS FOR SAVINGS'!N41</f>
        <v>0</v>
      </c>
      <c r="I92" s="17">
        <f>H92*E91*F91/52*D91</f>
        <v>0</v>
      </c>
      <c r="K92" s="7"/>
      <c r="L92" s="7"/>
      <c r="M92" s="7"/>
      <c r="N92" s="15"/>
      <c r="O92" s="15"/>
      <c r="P92" s="15"/>
      <c r="Q92" s="111" t="s">
        <v>10</v>
      </c>
      <c r="R92" s="58">
        <f t="shared" si="9"/>
        <v>0</v>
      </c>
      <c r="S92" s="17">
        <f>R92*O91*P91/52*N91</f>
        <v>0</v>
      </c>
      <c r="U92" s="7"/>
      <c r="V92" s="7"/>
      <c r="W92" s="7"/>
      <c r="X92" s="15"/>
      <c r="Y92" s="15"/>
      <c r="Z92" s="15"/>
      <c r="AA92" s="111" t="s">
        <v>10</v>
      </c>
      <c r="AB92" s="139">
        <f>Y91-H91-H92</f>
        <v>4</v>
      </c>
      <c r="AC92" s="165">
        <f>'INPUTS FOR SAVINGS'!N63</f>
        <v>0</v>
      </c>
      <c r="AD92" s="17">
        <f>IFERROR(AB92*X91*AC92*Z91/52,0)</f>
        <v>0</v>
      </c>
      <c r="AE92" s="54">
        <f>IF(AE91=0,IF(AD92=0,0,AD92),0)</f>
        <v>0</v>
      </c>
      <c r="AH92" s="1"/>
    </row>
    <row r="93" spans="1:34" ht="15" customHeight="1" x14ac:dyDescent="0.2">
      <c r="A93" s="7"/>
      <c r="B93" s="7"/>
      <c r="C93" s="7"/>
      <c r="D93" s="15"/>
      <c r="E93" s="15"/>
      <c r="F93" s="15"/>
      <c r="G93" s="111" t="s">
        <v>11</v>
      </c>
      <c r="H93" s="58">
        <f>'INPUTS FOR SAVINGS'!O41</f>
        <v>0</v>
      </c>
      <c r="I93" s="17">
        <f>H93*E91*F91/52*D91</f>
        <v>0</v>
      </c>
      <c r="K93" s="7"/>
      <c r="L93" s="7"/>
      <c r="M93" s="7"/>
      <c r="N93" s="15"/>
      <c r="O93" s="15"/>
      <c r="P93" s="15"/>
      <c r="Q93" s="111" t="s">
        <v>11</v>
      </c>
      <c r="R93" s="58">
        <f t="shared" si="9"/>
        <v>0</v>
      </c>
      <c r="S93" s="17">
        <f>R93*O91*P91/52*N91</f>
        <v>0</v>
      </c>
      <c r="U93" s="7"/>
      <c r="V93" s="7"/>
      <c r="W93" s="7"/>
      <c r="X93" s="15"/>
      <c r="Y93" s="15"/>
      <c r="Z93" s="15"/>
      <c r="AA93" s="111" t="s">
        <v>11</v>
      </c>
      <c r="AB93" s="139">
        <f>Y91-H91-H92-H93</f>
        <v>4</v>
      </c>
      <c r="AC93" s="165">
        <f>'INPUTS FOR SAVINGS'!O63</f>
        <v>0.5</v>
      </c>
      <c r="AD93" s="17">
        <f>IFERROR(AB93*X91*AC93*Z91/52,0)</f>
        <v>23076.923076923078</v>
      </c>
      <c r="AE93" s="54">
        <f>IF(AE92+AE91=0,IF(AD93=0,0,AD93),0)</f>
        <v>23076.923076923078</v>
      </c>
      <c r="AH93" s="1"/>
    </row>
    <row r="94" spans="1:34" ht="15" customHeight="1" x14ac:dyDescent="0.2">
      <c r="A94" s="7"/>
      <c r="B94" s="14"/>
      <c r="C94" s="14"/>
      <c r="D94" s="16"/>
      <c r="E94" s="16"/>
      <c r="F94" s="16"/>
      <c r="G94" s="112" t="s">
        <v>12</v>
      </c>
      <c r="H94" s="59">
        <f>'INPUTS FOR SAVINGS'!P41</f>
        <v>0</v>
      </c>
      <c r="I94" s="18">
        <f>H94*E91*F91/52*D91</f>
        <v>0</v>
      </c>
      <c r="K94" s="7"/>
      <c r="L94" s="14"/>
      <c r="M94" s="14"/>
      <c r="N94" s="16"/>
      <c r="O94" s="16"/>
      <c r="P94" s="16"/>
      <c r="Q94" s="112" t="s">
        <v>12</v>
      </c>
      <c r="R94" s="59">
        <f t="shared" si="9"/>
        <v>0</v>
      </c>
      <c r="S94" s="18">
        <f>R94*O91*P91/52*N91</f>
        <v>0</v>
      </c>
      <c r="U94" s="7"/>
      <c r="V94" s="14"/>
      <c r="W94" s="14"/>
      <c r="X94" s="16"/>
      <c r="Y94" s="16"/>
      <c r="Z94" s="16"/>
      <c r="AA94" s="112" t="s">
        <v>12</v>
      </c>
      <c r="AB94" s="140">
        <f>Y91-H91-H92-H93-H94</f>
        <v>4</v>
      </c>
      <c r="AC94" s="166">
        <f>'INPUTS FOR SAVINGS'!P63</f>
        <v>0</v>
      </c>
      <c r="AD94" s="18">
        <f>IFERROR(AB94*X91*AC94*Z91/52,0)</f>
        <v>0</v>
      </c>
      <c r="AE94" s="18">
        <f>IF(AE93+AE92+AE91=0,IF(AD94=0,0,AD94),0)</f>
        <v>0</v>
      </c>
      <c r="AH94" s="1"/>
    </row>
    <row r="95" spans="1:34" ht="15" customHeight="1" x14ac:dyDescent="0.2">
      <c r="A95" s="7"/>
      <c r="B95" s="7" t="s">
        <v>22</v>
      </c>
      <c r="C95" s="7" t="s">
        <v>16</v>
      </c>
      <c r="D95" s="15">
        <f>'INPUTS FOR SAVINGS'!E42</f>
        <v>4</v>
      </c>
      <c r="E95" s="15">
        <f>'INPUTS FOR SAVINGS'!F42</f>
        <v>6</v>
      </c>
      <c r="F95" s="15">
        <f>'INPUTS FOR SAVINGS'!$D$11</f>
        <v>120000</v>
      </c>
      <c r="G95" s="111" t="s">
        <v>9</v>
      </c>
      <c r="H95" s="58">
        <f>'INPUTS FOR SAVINGS'!M42</f>
        <v>0</v>
      </c>
      <c r="I95" s="17">
        <f>H95*E95*F95/52*D95</f>
        <v>0</v>
      </c>
      <c r="K95" s="7"/>
      <c r="L95" s="7" t="s">
        <v>22</v>
      </c>
      <c r="M95" s="7" t="s">
        <v>16</v>
      </c>
      <c r="N95" s="15">
        <f t="shared" ref="N95" si="13">D95</f>
        <v>4</v>
      </c>
      <c r="O95" s="15">
        <f>'INPUTS FOR SAVINGS'!G42</f>
        <v>2</v>
      </c>
      <c r="P95" s="15">
        <f>'INPUTS FOR SAVINGS'!$D$9</f>
        <v>150000</v>
      </c>
      <c r="Q95" s="111" t="s">
        <v>9</v>
      </c>
      <c r="R95" s="58">
        <f t="shared" si="9"/>
        <v>0</v>
      </c>
      <c r="S95" s="17">
        <f>R95*O95*P95/52*N95</f>
        <v>0</v>
      </c>
      <c r="U95" s="7"/>
      <c r="V95" s="7" t="s">
        <v>22</v>
      </c>
      <c r="W95" s="7" t="s">
        <v>16</v>
      </c>
      <c r="X95" s="15">
        <f>D95</f>
        <v>4</v>
      </c>
      <c r="Y95" s="15">
        <f>'INPUTS FOR SAVINGS'!H42</f>
        <v>2</v>
      </c>
      <c r="Z95" s="15">
        <f>'INPUTS FOR SAVINGS'!$D$9</f>
        <v>150000</v>
      </c>
      <c r="AA95" s="111" t="s">
        <v>9</v>
      </c>
      <c r="AB95" s="139">
        <f>Y95-H95</f>
        <v>2</v>
      </c>
      <c r="AC95" s="165">
        <f>'INPUTS FOR SAVINGS'!M64</f>
        <v>0.4</v>
      </c>
      <c r="AD95" s="17">
        <f>IFERROR(AB95*X95*AC95*Z95/52,0)</f>
        <v>9230.7692307692305</v>
      </c>
      <c r="AE95" s="56">
        <f>IF(AD95=0,0,AD95)</f>
        <v>9230.7692307692305</v>
      </c>
      <c r="AH95" s="1"/>
    </row>
    <row r="96" spans="1:34" ht="15" customHeight="1" x14ac:dyDescent="0.2">
      <c r="A96" s="7"/>
      <c r="B96" s="7"/>
      <c r="C96" s="7"/>
      <c r="D96" s="15"/>
      <c r="E96" s="15"/>
      <c r="F96" s="15"/>
      <c r="G96" s="111" t="s">
        <v>10</v>
      </c>
      <c r="H96" s="58">
        <f>'INPUTS FOR SAVINGS'!N42</f>
        <v>0</v>
      </c>
      <c r="I96" s="17">
        <f>H96*E95*F95/52*D95</f>
        <v>0</v>
      </c>
      <c r="K96" s="7"/>
      <c r="L96" s="7"/>
      <c r="M96" s="7"/>
      <c r="N96" s="15"/>
      <c r="O96" s="15"/>
      <c r="P96" s="15"/>
      <c r="Q96" s="111" t="s">
        <v>10</v>
      </c>
      <c r="R96" s="58">
        <f t="shared" si="9"/>
        <v>0</v>
      </c>
      <c r="S96" s="17">
        <f>R96*O95*P95/52*N95</f>
        <v>0</v>
      </c>
      <c r="U96" s="7"/>
      <c r="V96" s="7"/>
      <c r="W96" s="7"/>
      <c r="X96" s="15"/>
      <c r="Y96" s="15"/>
      <c r="Z96" s="15"/>
      <c r="AA96" s="111" t="s">
        <v>10</v>
      </c>
      <c r="AB96" s="139">
        <f>Y95-H95-H96</f>
        <v>2</v>
      </c>
      <c r="AC96" s="165">
        <f>'INPUTS FOR SAVINGS'!N64</f>
        <v>0</v>
      </c>
      <c r="AD96" s="17">
        <f>IFERROR(AB96*X95*AC96*Z95/52,0)</f>
        <v>0</v>
      </c>
      <c r="AE96" s="54">
        <f>IF(AE95=0,IF(AD96=0,0,AD96),0)</f>
        <v>0</v>
      </c>
      <c r="AH96" s="1"/>
    </row>
    <row r="97" spans="1:34" ht="15" customHeight="1" x14ac:dyDescent="0.2">
      <c r="A97" s="7"/>
      <c r="B97" s="7"/>
      <c r="C97" s="7"/>
      <c r="D97" s="15"/>
      <c r="E97" s="15"/>
      <c r="F97" s="15"/>
      <c r="G97" s="111" t="s">
        <v>11</v>
      </c>
      <c r="H97" s="58">
        <f>'INPUTS FOR SAVINGS'!O42</f>
        <v>0</v>
      </c>
      <c r="I97" s="17">
        <f>H97*E95*F95/52*D95</f>
        <v>0</v>
      </c>
      <c r="K97" s="7"/>
      <c r="L97" s="7"/>
      <c r="M97" s="7"/>
      <c r="N97" s="15"/>
      <c r="O97" s="15"/>
      <c r="P97" s="15"/>
      <c r="Q97" s="111" t="s">
        <v>11</v>
      </c>
      <c r="R97" s="58">
        <f t="shared" si="9"/>
        <v>0</v>
      </c>
      <c r="S97" s="17">
        <f>R97*O95*P95/52*N95</f>
        <v>0</v>
      </c>
      <c r="U97" s="7"/>
      <c r="V97" s="7"/>
      <c r="W97" s="7"/>
      <c r="X97" s="15"/>
      <c r="Y97" s="15"/>
      <c r="Z97" s="15"/>
      <c r="AA97" s="111" t="s">
        <v>11</v>
      </c>
      <c r="AB97" s="139">
        <f>Y95-H95-H96-H97</f>
        <v>2</v>
      </c>
      <c r="AC97" s="165">
        <f>'INPUTS FOR SAVINGS'!O64</f>
        <v>0</v>
      </c>
      <c r="AD97" s="17">
        <f>IFERROR(AB97*X95*AC97*Z95/52,0)</f>
        <v>0</v>
      </c>
      <c r="AE97" s="54">
        <f>IF(AE96+AE95=0,IF(AD97=0,0,AD97),0)</f>
        <v>0</v>
      </c>
      <c r="AH97" s="1"/>
    </row>
    <row r="98" spans="1:34" ht="15" customHeight="1" x14ac:dyDescent="0.2">
      <c r="A98" s="7"/>
      <c r="B98" s="7"/>
      <c r="C98" s="14"/>
      <c r="D98" s="16"/>
      <c r="E98" s="16"/>
      <c r="F98" s="16"/>
      <c r="G98" s="112" t="s">
        <v>12</v>
      </c>
      <c r="H98" s="59">
        <f>'INPUTS FOR SAVINGS'!P42</f>
        <v>0</v>
      </c>
      <c r="I98" s="18">
        <f>H98*E95*F95/52*D95</f>
        <v>0</v>
      </c>
      <c r="K98" s="7"/>
      <c r="L98" s="7"/>
      <c r="M98" s="14"/>
      <c r="N98" s="16"/>
      <c r="O98" s="16"/>
      <c r="P98" s="16"/>
      <c r="Q98" s="112" t="s">
        <v>12</v>
      </c>
      <c r="R98" s="59">
        <f t="shared" si="9"/>
        <v>0</v>
      </c>
      <c r="S98" s="18">
        <f>R98*O95*P95/52*N95</f>
        <v>0</v>
      </c>
      <c r="U98" s="7"/>
      <c r="V98" s="7"/>
      <c r="W98" s="14"/>
      <c r="X98" s="16"/>
      <c r="Y98" s="16"/>
      <c r="Z98" s="16"/>
      <c r="AA98" s="112" t="s">
        <v>12</v>
      </c>
      <c r="AB98" s="140">
        <f>Y95-H95-H96-H97-H98</f>
        <v>2</v>
      </c>
      <c r="AC98" s="166">
        <f>'INPUTS FOR SAVINGS'!P64</f>
        <v>0</v>
      </c>
      <c r="AD98" s="18">
        <f>IFERROR(AB98*X95*AC98*Z95/52,0)</f>
        <v>0</v>
      </c>
      <c r="AE98" s="18">
        <f>IF(AE97+AE96+AE95=0,IF(AD98=0,0,AD98),0)</f>
        <v>0</v>
      </c>
      <c r="AH98" s="1"/>
    </row>
    <row r="99" spans="1:34" ht="15" customHeight="1" x14ac:dyDescent="0.2">
      <c r="A99" s="7"/>
      <c r="B99" s="7"/>
      <c r="C99" s="7" t="s">
        <v>18</v>
      </c>
      <c r="D99" s="15">
        <f>'INPUTS FOR SAVINGS'!E43</f>
        <v>4</v>
      </c>
      <c r="E99" s="15">
        <f>'INPUTS FOR SAVINGS'!F43</f>
        <v>6</v>
      </c>
      <c r="F99" s="15">
        <f>'INPUTS FOR SAVINGS'!$D$11</f>
        <v>120000</v>
      </c>
      <c r="G99" s="111" t="s">
        <v>9</v>
      </c>
      <c r="H99" s="58">
        <f>'INPUTS FOR SAVINGS'!M43</f>
        <v>0</v>
      </c>
      <c r="I99" s="17">
        <f>H99*E99*F99/52*D99</f>
        <v>0</v>
      </c>
      <c r="K99" s="7"/>
      <c r="L99" s="7"/>
      <c r="M99" s="7" t="s">
        <v>18</v>
      </c>
      <c r="N99" s="15">
        <f t="shared" ref="N99" si="14">D99</f>
        <v>4</v>
      </c>
      <c r="O99" s="15">
        <f>'INPUTS FOR SAVINGS'!G43</f>
        <v>2</v>
      </c>
      <c r="P99" s="15">
        <f>'INPUTS FOR SAVINGS'!$D$9</f>
        <v>150000</v>
      </c>
      <c r="Q99" s="111" t="s">
        <v>9</v>
      </c>
      <c r="R99" s="58">
        <f t="shared" si="9"/>
        <v>0</v>
      </c>
      <c r="S99" s="17">
        <f>R99*O99*P99/52*N99</f>
        <v>0</v>
      </c>
      <c r="U99" s="7"/>
      <c r="V99" s="7"/>
      <c r="W99" s="7" t="s">
        <v>18</v>
      </c>
      <c r="X99" s="15">
        <f>D99</f>
        <v>4</v>
      </c>
      <c r="Y99" s="15">
        <f>'INPUTS FOR SAVINGS'!H43</f>
        <v>4</v>
      </c>
      <c r="Z99" s="15">
        <f>'INPUTS FOR SAVINGS'!$D$9</f>
        <v>150000</v>
      </c>
      <c r="AA99" s="111" t="s">
        <v>9</v>
      </c>
      <c r="AB99" s="139">
        <f>Y99-H99</f>
        <v>4</v>
      </c>
      <c r="AC99" s="165">
        <f>'INPUTS FOR SAVINGS'!M65</f>
        <v>0</v>
      </c>
      <c r="AD99" s="17">
        <f>IFERROR(AB99*X99*AC99*Z99/52,0)</f>
        <v>0</v>
      </c>
      <c r="AE99" s="56">
        <f>IF(AD99=0,0,AD99)</f>
        <v>0</v>
      </c>
      <c r="AH99" s="1"/>
    </row>
    <row r="100" spans="1:34" ht="15" customHeight="1" x14ac:dyDescent="0.2">
      <c r="A100" s="7"/>
      <c r="B100" s="7"/>
      <c r="C100" s="7"/>
      <c r="D100" s="15"/>
      <c r="E100" s="15"/>
      <c r="F100" s="15"/>
      <c r="G100" s="111" t="s">
        <v>10</v>
      </c>
      <c r="H100" s="58">
        <f>'INPUTS FOR SAVINGS'!N43</f>
        <v>0</v>
      </c>
      <c r="I100" s="17">
        <f>H100*E99*F99/52*D99</f>
        <v>0</v>
      </c>
      <c r="K100" s="7"/>
      <c r="L100" s="7"/>
      <c r="M100" s="7"/>
      <c r="N100" s="15"/>
      <c r="O100" s="15"/>
      <c r="P100" s="15"/>
      <c r="Q100" s="111" t="s">
        <v>10</v>
      </c>
      <c r="R100" s="58">
        <f t="shared" si="9"/>
        <v>0</v>
      </c>
      <c r="S100" s="17">
        <f>R100*O99*P99/52*N99</f>
        <v>0</v>
      </c>
      <c r="U100" s="7"/>
      <c r="V100" s="7"/>
      <c r="W100" s="7"/>
      <c r="X100" s="15"/>
      <c r="Y100" s="15"/>
      <c r="Z100" s="15"/>
      <c r="AA100" s="111" t="s">
        <v>10</v>
      </c>
      <c r="AB100" s="139">
        <f>Y99-H99-H100</f>
        <v>4</v>
      </c>
      <c r="AC100" s="165">
        <f>'INPUTS FOR SAVINGS'!N65</f>
        <v>0</v>
      </c>
      <c r="AD100" s="17">
        <f>IFERROR(AB100*X99*AC100*Z99/52,0)</f>
        <v>0</v>
      </c>
      <c r="AE100" s="54">
        <f>IF(AE99=0,IF(AD100=0,0,AD100),0)</f>
        <v>0</v>
      </c>
      <c r="AH100" s="1"/>
    </row>
    <row r="101" spans="1:34" ht="15" customHeight="1" x14ac:dyDescent="0.2">
      <c r="A101" s="7"/>
      <c r="B101" s="7"/>
      <c r="C101" s="7"/>
      <c r="D101" s="15"/>
      <c r="E101" s="15"/>
      <c r="F101" s="15"/>
      <c r="G101" s="111" t="s">
        <v>11</v>
      </c>
      <c r="H101" s="58">
        <f>'INPUTS FOR SAVINGS'!O43</f>
        <v>0</v>
      </c>
      <c r="I101" s="17">
        <f>H101*E99*F99/52*D99</f>
        <v>0</v>
      </c>
      <c r="K101" s="7"/>
      <c r="L101" s="7"/>
      <c r="M101" s="7"/>
      <c r="N101" s="15"/>
      <c r="O101" s="15"/>
      <c r="P101" s="15"/>
      <c r="Q101" s="111" t="s">
        <v>11</v>
      </c>
      <c r="R101" s="58">
        <f t="shared" si="9"/>
        <v>0</v>
      </c>
      <c r="S101" s="17">
        <f>R101*O99*P99/52*N99</f>
        <v>0</v>
      </c>
      <c r="U101" s="7"/>
      <c r="V101" s="7"/>
      <c r="W101" s="7"/>
      <c r="X101" s="15"/>
      <c r="Y101" s="15"/>
      <c r="Z101" s="15"/>
      <c r="AA101" s="111" t="s">
        <v>11</v>
      </c>
      <c r="AB101" s="139">
        <f>Y99-H99-H100-H101</f>
        <v>4</v>
      </c>
      <c r="AC101" s="165">
        <f>'INPUTS FOR SAVINGS'!O65</f>
        <v>0.35</v>
      </c>
      <c r="AD101" s="17">
        <f>IFERROR(AB101*X99*AC101*Z99/52,0)</f>
        <v>16153.846153846154</v>
      </c>
      <c r="AE101" s="54">
        <f>IF(AE100+AE99=0,IF(AD101=0,0,AD101),0)</f>
        <v>16153.846153846154</v>
      </c>
      <c r="AH101" s="1"/>
    </row>
    <row r="102" spans="1:34" ht="15" customHeight="1" x14ac:dyDescent="0.2">
      <c r="A102" s="7"/>
      <c r="B102" s="14"/>
      <c r="C102" s="14"/>
      <c r="D102" s="16"/>
      <c r="E102" s="16"/>
      <c r="F102" s="16"/>
      <c r="G102" s="112" t="s">
        <v>12</v>
      </c>
      <c r="H102" s="59">
        <f>'INPUTS FOR SAVINGS'!P43</f>
        <v>0</v>
      </c>
      <c r="I102" s="18">
        <f>H102*E99*F99/52*D99</f>
        <v>0</v>
      </c>
      <c r="K102" s="7"/>
      <c r="L102" s="14"/>
      <c r="M102" s="14"/>
      <c r="N102" s="16"/>
      <c r="O102" s="16"/>
      <c r="P102" s="16"/>
      <c r="Q102" s="112" t="s">
        <v>12</v>
      </c>
      <c r="R102" s="59">
        <f t="shared" si="9"/>
        <v>0</v>
      </c>
      <c r="S102" s="18">
        <f>R102*O99*P99/52*N99</f>
        <v>0</v>
      </c>
      <c r="U102" s="7"/>
      <c r="V102" s="14"/>
      <c r="W102" s="14"/>
      <c r="X102" s="16"/>
      <c r="Y102" s="16"/>
      <c r="Z102" s="16"/>
      <c r="AA102" s="112" t="s">
        <v>12</v>
      </c>
      <c r="AB102" s="140">
        <f>Y99-H99-H100-H101-H102</f>
        <v>4</v>
      </c>
      <c r="AC102" s="166">
        <f>'INPUTS FOR SAVINGS'!P65</f>
        <v>0</v>
      </c>
      <c r="AD102" s="18">
        <f>IFERROR(AB102*X99*AC102*Z99/52,0)</f>
        <v>0</v>
      </c>
      <c r="AE102" s="18">
        <f>IF(AE101+AE100+AE99=0,IF(AD102=0,0,AD102),0)</f>
        <v>0</v>
      </c>
      <c r="AH102" s="1"/>
    </row>
    <row r="103" spans="1:34" ht="15" customHeight="1" x14ac:dyDescent="0.2">
      <c r="A103" s="7"/>
      <c r="B103" s="7" t="s">
        <v>19</v>
      </c>
      <c r="C103" s="7" t="s">
        <v>16</v>
      </c>
      <c r="D103" s="15">
        <f>'INPUTS FOR SAVINGS'!E44</f>
        <v>2</v>
      </c>
      <c r="E103" s="15">
        <f>'INPUTS FOR SAVINGS'!F44</f>
        <v>6</v>
      </c>
      <c r="F103" s="15">
        <f>'INPUTS FOR SAVINGS'!$D$12</f>
        <v>150000</v>
      </c>
      <c r="G103" s="111" t="s">
        <v>9</v>
      </c>
      <c r="H103" s="58">
        <f>'INPUTS FOR SAVINGS'!M44</f>
        <v>0</v>
      </c>
      <c r="I103" s="17">
        <f>H103*E103*F103/52*D103</f>
        <v>0</v>
      </c>
      <c r="K103" s="7"/>
      <c r="L103" s="7" t="s">
        <v>19</v>
      </c>
      <c r="M103" s="7" t="s">
        <v>16</v>
      </c>
      <c r="N103" s="15">
        <f t="shared" ref="N103" si="15">D103</f>
        <v>2</v>
      </c>
      <c r="O103" s="15">
        <f>'INPUTS FOR SAVINGS'!G44</f>
        <v>4</v>
      </c>
      <c r="P103" s="15">
        <f>'INPUTS FOR SAVINGS'!$D$9</f>
        <v>150000</v>
      </c>
      <c r="Q103" s="111" t="s">
        <v>9</v>
      </c>
      <c r="R103" s="58">
        <f t="shared" si="9"/>
        <v>0</v>
      </c>
      <c r="S103" s="17">
        <f>R103*O103*P103/52*N103</f>
        <v>0</v>
      </c>
      <c r="U103" s="7"/>
      <c r="V103" s="7" t="s">
        <v>19</v>
      </c>
      <c r="W103" s="7" t="s">
        <v>16</v>
      </c>
      <c r="X103" s="15">
        <f>D103</f>
        <v>2</v>
      </c>
      <c r="Y103" s="15">
        <f>'INPUTS FOR SAVINGS'!H44</f>
        <v>2</v>
      </c>
      <c r="Z103" s="15">
        <f>'INPUTS FOR SAVINGS'!$D$9</f>
        <v>150000</v>
      </c>
      <c r="AA103" s="111" t="s">
        <v>9</v>
      </c>
      <c r="AB103" s="139">
        <f>Y103-H103</f>
        <v>2</v>
      </c>
      <c r="AC103" s="165">
        <f>'INPUTS FOR SAVINGS'!M66</f>
        <v>0.5</v>
      </c>
      <c r="AD103" s="17">
        <f>IFERROR(AB103*X103*AC103*Z103/52,0)</f>
        <v>5769.2307692307695</v>
      </c>
      <c r="AE103" s="56">
        <f>IF(AD103=0,0,AD103)</f>
        <v>5769.2307692307695</v>
      </c>
      <c r="AH103" s="1"/>
    </row>
    <row r="104" spans="1:34" ht="15" customHeight="1" x14ac:dyDescent="0.2">
      <c r="A104" s="7"/>
      <c r="B104" s="7"/>
      <c r="C104" s="7"/>
      <c r="D104" s="15"/>
      <c r="E104" s="15"/>
      <c r="F104" s="15"/>
      <c r="G104" s="111" t="s">
        <v>10</v>
      </c>
      <c r="H104" s="58">
        <f>'INPUTS FOR SAVINGS'!N44</f>
        <v>0</v>
      </c>
      <c r="I104" s="17">
        <f>H104*E103*F103/52*D103</f>
        <v>0</v>
      </c>
      <c r="K104" s="7"/>
      <c r="L104" s="7"/>
      <c r="M104" s="7"/>
      <c r="N104" s="15"/>
      <c r="O104" s="15"/>
      <c r="P104" s="15"/>
      <c r="Q104" s="111" t="s">
        <v>10</v>
      </c>
      <c r="R104" s="58">
        <f t="shared" si="9"/>
        <v>0</v>
      </c>
      <c r="S104" s="17">
        <f>R104*O103*P103/52*N103</f>
        <v>0</v>
      </c>
      <c r="U104" s="7"/>
      <c r="V104" s="7"/>
      <c r="W104" s="7"/>
      <c r="X104" s="15"/>
      <c r="Y104" s="15"/>
      <c r="Z104" s="15"/>
      <c r="AA104" s="111" t="s">
        <v>10</v>
      </c>
      <c r="AB104" s="139">
        <f>Y103-H103-H104</f>
        <v>2</v>
      </c>
      <c r="AC104" s="165">
        <f>'INPUTS FOR SAVINGS'!N66</f>
        <v>0</v>
      </c>
      <c r="AD104" s="17">
        <f>IFERROR(AB104*X103*AC104*Z103/52,0)</f>
        <v>0</v>
      </c>
      <c r="AE104" s="54">
        <f>IF(AE103=0,IF(AD104=0,0,AD104),0)</f>
        <v>0</v>
      </c>
      <c r="AH104" s="1"/>
    </row>
    <row r="105" spans="1:34" ht="15" customHeight="1" x14ac:dyDescent="0.2">
      <c r="A105" s="7"/>
      <c r="B105" s="7"/>
      <c r="C105" s="7"/>
      <c r="D105" s="15"/>
      <c r="E105" s="15"/>
      <c r="F105" s="15"/>
      <c r="G105" s="111" t="s">
        <v>11</v>
      </c>
      <c r="H105" s="58">
        <f>'INPUTS FOR SAVINGS'!O44</f>
        <v>0</v>
      </c>
      <c r="I105" s="17">
        <f>H105*E103*F103/52*D103</f>
        <v>0</v>
      </c>
      <c r="K105" s="7"/>
      <c r="L105" s="7"/>
      <c r="M105" s="7"/>
      <c r="N105" s="15"/>
      <c r="O105" s="15"/>
      <c r="P105" s="15"/>
      <c r="Q105" s="111" t="s">
        <v>11</v>
      </c>
      <c r="R105" s="58">
        <f t="shared" si="9"/>
        <v>0</v>
      </c>
      <c r="S105" s="17">
        <f>R105*O103*P103/52*N103</f>
        <v>0</v>
      </c>
      <c r="U105" s="7"/>
      <c r="V105" s="7"/>
      <c r="W105" s="7"/>
      <c r="X105" s="15"/>
      <c r="Y105" s="15"/>
      <c r="Z105" s="15"/>
      <c r="AA105" s="111" t="s">
        <v>11</v>
      </c>
      <c r="AB105" s="139">
        <f>Y103-H103-H104-H105</f>
        <v>2</v>
      </c>
      <c r="AC105" s="165">
        <f>'INPUTS FOR SAVINGS'!O66</f>
        <v>0</v>
      </c>
      <c r="AD105" s="17">
        <f>IFERROR(AB105*X103*AC105*Z103/52,0)</f>
        <v>0</v>
      </c>
      <c r="AE105" s="54">
        <f>IF(AE104+AE103=0,IF(AD105=0,0,AD105),0)</f>
        <v>0</v>
      </c>
      <c r="AH105" s="1"/>
    </row>
    <row r="106" spans="1:34" ht="15" customHeight="1" x14ac:dyDescent="0.2">
      <c r="A106" s="7"/>
      <c r="B106" s="7"/>
      <c r="C106" s="14"/>
      <c r="D106" s="16"/>
      <c r="E106" s="16"/>
      <c r="F106" s="16"/>
      <c r="G106" s="112" t="s">
        <v>12</v>
      </c>
      <c r="H106" s="59">
        <f>'INPUTS FOR SAVINGS'!P44</f>
        <v>0</v>
      </c>
      <c r="I106" s="18">
        <f>H106*E103*F103/52*D103</f>
        <v>0</v>
      </c>
      <c r="K106" s="7"/>
      <c r="L106" s="7"/>
      <c r="M106" s="14"/>
      <c r="N106" s="16"/>
      <c r="O106" s="16"/>
      <c r="P106" s="16"/>
      <c r="Q106" s="112" t="s">
        <v>12</v>
      </c>
      <c r="R106" s="59">
        <f t="shared" si="9"/>
        <v>0</v>
      </c>
      <c r="S106" s="18">
        <f>R106*O103*P103/52*N103</f>
        <v>0</v>
      </c>
      <c r="U106" s="7"/>
      <c r="V106" s="7"/>
      <c r="W106" s="14"/>
      <c r="X106" s="16"/>
      <c r="Y106" s="16"/>
      <c r="Z106" s="16"/>
      <c r="AA106" s="112" t="s">
        <v>12</v>
      </c>
      <c r="AB106" s="140">
        <f>Y103-H103-H104-H105-H106</f>
        <v>2</v>
      </c>
      <c r="AC106" s="166">
        <f>'INPUTS FOR SAVINGS'!P66</f>
        <v>0</v>
      </c>
      <c r="AD106" s="18">
        <f>IFERROR(AB106*X103*AC106*Z103/52,0)</f>
        <v>0</v>
      </c>
      <c r="AE106" s="18">
        <f>IF(AE105+AE104+AE103=0,IF(AD106=0,0,AD106),0)</f>
        <v>0</v>
      </c>
      <c r="AH106" s="1"/>
    </row>
    <row r="107" spans="1:34" s="3" customFormat="1" ht="15" customHeight="1" x14ac:dyDescent="0.2">
      <c r="A107" s="7"/>
      <c r="B107" s="7"/>
      <c r="C107" s="7" t="s">
        <v>17</v>
      </c>
      <c r="D107" s="15">
        <f>'INPUTS FOR SAVINGS'!E45</f>
        <v>2</v>
      </c>
      <c r="E107" s="15">
        <f>'INPUTS FOR SAVINGS'!F45</f>
        <v>6</v>
      </c>
      <c r="F107" s="15">
        <f>'INPUTS FOR SAVINGS'!$D$12</f>
        <v>150000</v>
      </c>
      <c r="G107" s="111" t="s">
        <v>9</v>
      </c>
      <c r="H107" s="58">
        <f>'INPUTS FOR SAVINGS'!M45</f>
        <v>0</v>
      </c>
      <c r="I107" s="17">
        <f>H107*E107*F107/52*D107</f>
        <v>0</v>
      </c>
      <c r="K107" s="7"/>
      <c r="L107" s="7"/>
      <c r="M107" s="7" t="s">
        <v>17</v>
      </c>
      <c r="N107" s="15">
        <f t="shared" ref="N107" si="16">D107</f>
        <v>2</v>
      </c>
      <c r="O107" s="15">
        <f>'INPUTS FOR SAVINGS'!G45</f>
        <v>2</v>
      </c>
      <c r="P107" s="15">
        <f>'INPUTS FOR SAVINGS'!$D$9</f>
        <v>150000</v>
      </c>
      <c r="Q107" s="111" t="s">
        <v>9</v>
      </c>
      <c r="R107" s="58">
        <f t="shared" si="9"/>
        <v>0</v>
      </c>
      <c r="S107" s="17">
        <f>R107*O107*P107/52*N107</f>
        <v>0</v>
      </c>
      <c r="U107" s="7"/>
      <c r="V107" s="7"/>
      <c r="W107" s="7" t="s">
        <v>17</v>
      </c>
      <c r="X107" s="15">
        <f>D107</f>
        <v>2</v>
      </c>
      <c r="Y107" s="15">
        <f>'INPUTS FOR SAVINGS'!H45</f>
        <v>4</v>
      </c>
      <c r="Z107" s="15">
        <f>'INPUTS FOR SAVINGS'!$D$9</f>
        <v>150000</v>
      </c>
      <c r="AA107" s="111" t="s">
        <v>9</v>
      </c>
      <c r="AB107" s="139">
        <f>Y107-H107</f>
        <v>4</v>
      </c>
      <c r="AC107" s="165">
        <f>'INPUTS FOR SAVINGS'!M67</f>
        <v>0</v>
      </c>
      <c r="AD107" s="17">
        <f>IFERROR(AB107*X107*AC107*Z107/52,0)</f>
        <v>0</v>
      </c>
      <c r="AE107" s="56">
        <f>IF(AD107=0,0,AD107)</f>
        <v>0</v>
      </c>
    </row>
    <row r="108" spans="1:34" s="3" customFormat="1" ht="15" customHeight="1" x14ac:dyDescent="0.2">
      <c r="A108" s="7"/>
      <c r="B108" s="7"/>
      <c r="C108" s="7"/>
      <c r="D108" s="15"/>
      <c r="E108" s="15"/>
      <c r="F108" s="15"/>
      <c r="G108" s="111" t="s">
        <v>10</v>
      </c>
      <c r="H108" s="58">
        <f>'INPUTS FOR SAVINGS'!N45</f>
        <v>0</v>
      </c>
      <c r="I108" s="17">
        <f>H108*E107*F107/52*D107</f>
        <v>0</v>
      </c>
      <c r="K108" s="7"/>
      <c r="L108" s="7"/>
      <c r="M108" s="7"/>
      <c r="N108" s="15"/>
      <c r="O108" s="15"/>
      <c r="P108" s="15"/>
      <c r="Q108" s="111" t="s">
        <v>10</v>
      </c>
      <c r="R108" s="58">
        <f t="shared" si="9"/>
        <v>0</v>
      </c>
      <c r="S108" s="17">
        <f>R108*O107*P107/52*N107</f>
        <v>0</v>
      </c>
      <c r="U108" s="7"/>
      <c r="V108" s="7"/>
      <c r="W108" s="7"/>
      <c r="X108" s="15"/>
      <c r="Y108" s="15"/>
      <c r="Z108" s="15"/>
      <c r="AA108" s="111" t="s">
        <v>10</v>
      </c>
      <c r="AB108" s="139">
        <f>Y107-H107-H108</f>
        <v>4</v>
      </c>
      <c r="AC108" s="165">
        <f>'INPUTS FOR SAVINGS'!N67</f>
        <v>0</v>
      </c>
      <c r="AD108" s="17">
        <f>IFERROR(AB108*X107*AC108*Z107/52,0)</f>
        <v>0</v>
      </c>
      <c r="AE108" s="54">
        <f>IF(AE107=0,IF(AD108=0,0,AD108),0)</f>
        <v>0</v>
      </c>
    </row>
    <row r="109" spans="1:34" s="3" customFormat="1" ht="15" customHeight="1" x14ac:dyDescent="0.2">
      <c r="A109" s="7"/>
      <c r="B109" s="7"/>
      <c r="C109" s="7"/>
      <c r="D109" s="15"/>
      <c r="E109" s="15"/>
      <c r="F109" s="15"/>
      <c r="G109" s="111" t="s">
        <v>11</v>
      </c>
      <c r="H109" s="58">
        <f>'INPUTS FOR SAVINGS'!O45</f>
        <v>0</v>
      </c>
      <c r="I109" s="17">
        <f>H109*E107*F107/52*D107</f>
        <v>0</v>
      </c>
      <c r="K109" s="7"/>
      <c r="L109" s="7"/>
      <c r="M109" s="7"/>
      <c r="N109" s="15"/>
      <c r="O109" s="15"/>
      <c r="P109" s="15"/>
      <c r="Q109" s="111" t="s">
        <v>11</v>
      </c>
      <c r="R109" s="58">
        <f t="shared" si="9"/>
        <v>0</v>
      </c>
      <c r="S109" s="17">
        <f>R109*O107*P107/52*N107</f>
        <v>0</v>
      </c>
      <c r="U109" s="7"/>
      <c r="V109" s="7"/>
      <c r="W109" s="7"/>
      <c r="X109" s="15"/>
      <c r="Y109" s="15"/>
      <c r="Z109" s="15"/>
      <c r="AA109" s="111" t="s">
        <v>11</v>
      </c>
      <c r="AB109" s="139">
        <f>Y107-H107-H108-H109</f>
        <v>4</v>
      </c>
      <c r="AC109" s="165">
        <f>'INPUTS FOR SAVINGS'!O67</f>
        <v>0</v>
      </c>
      <c r="AD109" s="17">
        <f>IFERROR(AB109*X107*AC109*Z107/52,0)</f>
        <v>0</v>
      </c>
      <c r="AE109" s="54">
        <f>IF(AE108+AE107=0,IF(AD109=0,0,AD109),0)</f>
        <v>0</v>
      </c>
    </row>
    <row r="110" spans="1:34" s="3" customFormat="1" ht="15" customHeight="1" x14ac:dyDescent="0.2">
      <c r="A110" s="7"/>
      <c r="B110" s="14"/>
      <c r="C110" s="14"/>
      <c r="D110" s="16"/>
      <c r="E110" s="16"/>
      <c r="F110" s="16"/>
      <c r="G110" s="112" t="s">
        <v>12</v>
      </c>
      <c r="H110" s="59">
        <f>'INPUTS FOR SAVINGS'!P45</f>
        <v>0</v>
      </c>
      <c r="I110" s="18">
        <f>H110*E107*F107/52*D107</f>
        <v>0</v>
      </c>
      <c r="K110" s="7"/>
      <c r="L110" s="14"/>
      <c r="M110" s="14"/>
      <c r="N110" s="16"/>
      <c r="O110" s="16"/>
      <c r="P110" s="16"/>
      <c r="Q110" s="112" t="s">
        <v>12</v>
      </c>
      <c r="R110" s="59">
        <f t="shared" si="9"/>
        <v>0</v>
      </c>
      <c r="S110" s="18">
        <f>R110*O107*P107/52*N107</f>
        <v>0</v>
      </c>
      <c r="U110" s="7"/>
      <c r="V110" s="14"/>
      <c r="W110" s="14"/>
      <c r="X110" s="16"/>
      <c r="Y110" s="16"/>
      <c r="Z110" s="16"/>
      <c r="AA110" s="112" t="s">
        <v>12</v>
      </c>
      <c r="AB110" s="140">
        <f>Y107-H107-H108-H109-H110</f>
        <v>4</v>
      </c>
      <c r="AC110" s="166">
        <f>'INPUTS FOR SAVINGS'!P67</f>
        <v>0</v>
      </c>
      <c r="AD110" s="18">
        <f>IFERROR(AB110*X107*AC110*Z107/52,0)</f>
        <v>0</v>
      </c>
      <c r="AE110" s="18">
        <f>IF(AE109+AE108+AE107=0,IF(AD110=0,0,AD110),0)</f>
        <v>0</v>
      </c>
    </row>
    <row r="111" spans="1:34" ht="15" customHeight="1" x14ac:dyDescent="0.2">
      <c r="A111" s="7"/>
      <c r="B111" s="7" t="s">
        <v>30</v>
      </c>
      <c r="C111" s="7" t="s">
        <v>16</v>
      </c>
      <c r="D111" s="15">
        <f>'INPUTS FOR SAVINGS'!E46</f>
        <v>2</v>
      </c>
      <c r="E111" s="15">
        <f>'INPUTS FOR SAVINGS'!F46</f>
        <v>10</v>
      </c>
      <c r="F111" s="15">
        <f>'INPUTS FOR SAVINGS'!$D$13</f>
        <v>140000</v>
      </c>
      <c r="G111" s="111" t="s">
        <v>9</v>
      </c>
      <c r="H111" s="58">
        <f>'INPUTS FOR SAVINGS'!M46</f>
        <v>0</v>
      </c>
      <c r="I111" s="17">
        <f>H111*E111*F111/52*D111</f>
        <v>0</v>
      </c>
      <c r="K111" s="7"/>
      <c r="L111" s="7" t="s">
        <v>30</v>
      </c>
      <c r="M111" s="7" t="s">
        <v>16</v>
      </c>
      <c r="N111" s="15">
        <f t="shared" ref="N111" si="17">D111</f>
        <v>2</v>
      </c>
      <c r="O111" s="15">
        <f>'INPUTS FOR SAVINGS'!G46</f>
        <v>2</v>
      </c>
      <c r="P111" s="15">
        <f>'INPUTS FOR SAVINGS'!$D$9</f>
        <v>150000</v>
      </c>
      <c r="Q111" s="111" t="s">
        <v>9</v>
      </c>
      <c r="R111" s="58">
        <f t="shared" ref="R111:R118" si="18">H111</f>
        <v>0</v>
      </c>
      <c r="S111" s="17">
        <f>R111*O111*P111/52*N111</f>
        <v>0</v>
      </c>
      <c r="U111" s="7"/>
      <c r="V111" s="7" t="s">
        <v>30</v>
      </c>
      <c r="W111" s="7" t="s">
        <v>16</v>
      </c>
      <c r="X111" s="15">
        <f>D111</f>
        <v>2</v>
      </c>
      <c r="Y111" s="15">
        <f>'INPUTS FOR SAVINGS'!H46</f>
        <v>2</v>
      </c>
      <c r="Z111" s="15">
        <f>'INPUTS FOR SAVINGS'!$D$9</f>
        <v>150000</v>
      </c>
      <c r="AA111" s="111" t="s">
        <v>9</v>
      </c>
      <c r="AB111" s="139">
        <f>Y111-H111</f>
        <v>2</v>
      </c>
      <c r="AC111" s="165">
        <f>'INPUTS FOR SAVINGS'!M68</f>
        <v>0.5</v>
      </c>
      <c r="AD111" s="17">
        <f>IFERROR(AB111*X111*AC111*Z111/52,0)</f>
        <v>5769.2307692307695</v>
      </c>
      <c r="AE111" s="56">
        <f>IF(AD111=0,0,AD111)</f>
        <v>5769.2307692307695</v>
      </c>
      <c r="AH111" s="1"/>
    </row>
    <row r="112" spans="1:34" ht="15" customHeight="1" x14ac:dyDescent="0.2">
      <c r="A112" s="7"/>
      <c r="B112" s="7"/>
      <c r="C112" s="7"/>
      <c r="D112" s="15"/>
      <c r="E112" s="15"/>
      <c r="F112" s="15"/>
      <c r="G112" s="111" t="s">
        <v>10</v>
      </c>
      <c r="H112" s="58">
        <f>'INPUTS FOR SAVINGS'!N46</f>
        <v>0</v>
      </c>
      <c r="I112" s="17">
        <f>H112*E111*F111/52*D111</f>
        <v>0</v>
      </c>
      <c r="K112" s="7"/>
      <c r="L112" s="7"/>
      <c r="M112" s="7"/>
      <c r="N112" s="15"/>
      <c r="O112" s="15"/>
      <c r="P112" s="15"/>
      <c r="Q112" s="111" t="s">
        <v>10</v>
      </c>
      <c r="R112" s="58">
        <f t="shared" si="18"/>
        <v>0</v>
      </c>
      <c r="S112" s="17">
        <f>R112*O111*P111/52*N111</f>
        <v>0</v>
      </c>
      <c r="U112" s="7"/>
      <c r="V112" s="7"/>
      <c r="W112" s="7"/>
      <c r="X112" s="15"/>
      <c r="Y112" s="15"/>
      <c r="Z112" s="15"/>
      <c r="AA112" s="111" t="s">
        <v>10</v>
      </c>
      <c r="AB112" s="139">
        <f>Y111-H111-H112</f>
        <v>2</v>
      </c>
      <c r="AC112" s="165">
        <f>'INPUTS FOR SAVINGS'!N68</f>
        <v>0</v>
      </c>
      <c r="AD112" s="17">
        <f>IFERROR(AB112*X111*AC112*Z111/52,0)</f>
        <v>0</v>
      </c>
      <c r="AE112" s="54">
        <f>IF(AE111=0,IF(AD112=0,0,AD112),0)</f>
        <v>0</v>
      </c>
      <c r="AH112" s="1"/>
    </row>
    <row r="113" spans="1:34" ht="15" customHeight="1" x14ac:dyDescent="0.2">
      <c r="A113" s="7"/>
      <c r="B113" s="7"/>
      <c r="C113" s="7"/>
      <c r="D113" s="15"/>
      <c r="E113" s="15"/>
      <c r="F113" s="15"/>
      <c r="G113" s="111" t="s">
        <v>11</v>
      </c>
      <c r="H113" s="58">
        <f>'INPUTS FOR SAVINGS'!O46</f>
        <v>0</v>
      </c>
      <c r="I113" s="17">
        <f>H113*E111*F111/52*D111</f>
        <v>0</v>
      </c>
      <c r="K113" s="7"/>
      <c r="L113" s="7"/>
      <c r="M113" s="7"/>
      <c r="N113" s="15"/>
      <c r="O113" s="15"/>
      <c r="P113" s="15"/>
      <c r="Q113" s="111" t="s">
        <v>11</v>
      </c>
      <c r="R113" s="58">
        <f t="shared" si="18"/>
        <v>0</v>
      </c>
      <c r="S113" s="17">
        <f>R113*O111*P111/52*N111</f>
        <v>0</v>
      </c>
      <c r="U113" s="7"/>
      <c r="V113" s="7"/>
      <c r="W113" s="7"/>
      <c r="X113" s="15"/>
      <c r="Y113" s="15"/>
      <c r="Z113" s="15"/>
      <c r="AA113" s="111" t="s">
        <v>11</v>
      </c>
      <c r="AB113" s="139">
        <f>Y111-H111-H112-H113</f>
        <v>2</v>
      </c>
      <c r="AC113" s="165">
        <f>'INPUTS FOR SAVINGS'!O68</f>
        <v>0</v>
      </c>
      <c r="AD113" s="17">
        <f>IFERROR(AB113*X111*AC113*Z111/52,0)</f>
        <v>0</v>
      </c>
      <c r="AE113" s="54">
        <f>IF(AE112+AE111=0,IF(AD113=0,0,AD113),0)</f>
        <v>0</v>
      </c>
      <c r="AH113" s="1"/>
    </row>
    <row r="114" spans="1:34" ht="15" customHeight="1" x14ac:dyDescent="0.2">
      <c r="A114" s="7"/>
      <c r="B114" s="14"/>
      <c r="C114" s="14"/>
      <c r="D114" s="16"/>
      <c r="E114" s="16"/>
      <c r="F114" s="16"/>
      <c r="G114" s="112" t="s">
        <v>12</v>
      </c>
      <c r="H114" s="59">
        <f>'INPUTS FOR SAVINGS'!P46</f>
        <v>0</v>
      </c>
      <c r="I114" s="18">
        <f>H114*E111*F111/52*D111</f>
        <v>0</v>
      </c>
      <c r="K114" s="7"/>
      <c r="L114" s="14"/>
      <c r="M114" s="14"/>
      <c r="N114" s="16"/>
      <c r="O114" s="16"/>
      <c r="P114" s="16"/>
      <c r="Q114" s="112" t="s">
        <v>12</v>
      </c>
      <c r="R114" s="59">
        <f t="shared" si="18"/>
        <v>0</v>
      </c>
      <c r="S114" s="18">
        <f>R114*O111*P111/52*N111</f>
        <v>0</v>
      </c>
      <c r="U114" s="7"/>
      <c r="V114" s="14"/>
      <c r="W114" s="14"/>
      <c r="X114" s="16"/>
      <c r="Y114" s="16"/>
      <c r="Z114" s="16"/>
      <c r="AA114" s="112" t="s">
        <v>12</v>
      </c>
      <c r="AB114" s="140">
        <f>Y111-H111-H112-H113-H114</f>
        <v>2</v>
      </c>
      <c r="AC114" s="166">
        <f>'INPUTS FOR SAVINGS'!P68</f>
        <v>0</v>
      </c>
      <c r="AD114" s="18">
        <f>IFERROR(AB114*X111*AC114*Z111/52,0)</f>
        <v>0</v>
      </c>
      <c r="AE114" s="18">
        <f>IF(AE113+AE112+AE111=0,IF(AD114=0,0,AD114),0)</f>
        <v>0</v>
      </c>
      <c r="AH114" s="1"/>
    </row>
    <row r="115" spans="1:34" ht="15" customHeight="1" x14ac:dyDescent="0.2">
      <c r="A115" s="7"/>
      <c r="B115" s="7" t="s">
        <v>31</v>
      </c>
      <c r="C115" s="7" t="s">
        <v>16</v>
      </c>
      <c r="D115" s="15">
        <f>'INPUTS FOR SAVINGS'!E47</f>
        <v>2</v>
      </c>
      <c r="E115" s="15">
        <f>'INPUTS FOR SAVINGS'!F47</f>
        <v>10</v>
      </c>
      <c r="F115" s="15">
        <f>'INPUTS FOR SAVINGS'!$D$14</f>
        <v>135000</v>
      </c>
      <c r="G115" s="111" t="s">
        <v>9</v>
      </c>
      <c r="H115" s="58">
        <f>'INPUTS FOR SAVINGS'!M47</f>
        <v>0</v>
      </c>
      <c r="I115" s="17">
        <f>H115*E115*F115/52*D115</f>
        <v>0</v>
      </c>
      <c r="K115" s="7"/>
      <c r="L115" s="7" t="s">
        <v>31</v>
      </c>
      <c r="M115" s="7" t="s">
        <v>16</v>
      </c>
      <c r="N115" s="15">
        <f t="shared" ref="N115" si="19">D115</f>
        <v>2</v>
      </c>
      <c r="O115" s="15">
        <f>'INPUTS FOR SAVINGS'!G47</f>
        <v>2</v>
      </c>
      <c r="P115" s="15">
        <f>'INPUTS FOR SAVINGS'!$D$9</f>
        <v>150000</v>
      </c>
      <c r="Q115" s="111" t="s">
        <v>9</v>
      </c>
      <c r="R115" s="58">
        <f t="shared" si="18"/>
        <v>0</v>
      </c>
      <c r="S115" s="17">
        <f>R115*O115*P115/52*N115</f>
        <v>0</v>
      </c>
      <c r="U115" s="7"/>
      <c r="V115" s="7" t="s">
        <v>31</v>
      </c>
      <c r="W115" s="7" t="s">
        <v>16</v>
      </c>
      <c r="X115" s="15">
        <f>D115</f>
        <v>2</v>
      </c>
      <c r="Y115" s="15">
        <f>'INPUTS FOR SAVINGS'!H47</f>
        <v>2</v>
      </c>
      <c r="Z115" s="15">
        <f>'INPUTS FOR SAVINGS'!$D$9</f>
        <v>150000</v>
      </c>
      <c r="AA115" s="111" t="s">
        <v>9</v>
      </c>
      <c r="AB115" s="139">
        <f>Y115-H115</f>
        <v>2</v>
      </c>
      <c r="AC115" s="165">
        <f>'INPUTS FOR SAVINGS'!M69</f>
        <v>0.4</v>
      </c>
      <c r="AD115" s="17">
        <f>IFERROR(AB115*X115*AC115*Z115/52,0)</f>
        <v>4615.3846153846152</v>
      </c>
      <c r="AE115" s="56">
        <f>IF(AD115=0,0,AD115)</f>
        <v>4615.3846153846152</v>
      </c>
      <c r="AH115" s="1"/>
    </row>
    <row r="116" spans="1:34" ht="15" customHeight="1" x14ac:dyDescent="0.2">
      <c r="A116" s="7"/>
      <c r="B116" s="7"/>
      <c r="C116" s="7"/>
      <c r="D116" s="15"/>
      <c r="E116" s="15"/>
      <c r="F116" s="15"/>
      <c r="G116" s="111" t="s">
        <v>10</v>
      </c>
      <c r="H116" s="58">
        <f>'INPUTS FOR SAVINGS'!N47</f>
        <v>0</v>
      </c>
      <c r="I116" s="17">
        <f>H116*E115*F115/52*D115</f>
        <v>0</v>
      </c>
      <c r="K116" s="7"/>
      <c r="L116" s="7"/>
      <c r="M116" s="7"/>
      <c r="N116" s="15"/>
      <c r="O116" s="15"/>
      <c r="P116" s="15"/>
      <c r="Q116" s="111" t="s">
        <v>10</v>
      </c>
      <c r="R116" s="58">
        <f t="shared" si="18"/>
        <v>0</v>
      </c>
      <c r="S116" s="17">
        <f>R116*O115*P115/52*N115</f>
        <v>0</v>
      </c>
      <c r="U116" s="7"/>
      <c r="V116" s="7"/>
      <c r="W116" s="7"/>
      <c r="X116" s="15"/>
      <c r="Y116" s="15"/>
      <c r="Z116" s="15"/>
      <c r="AA116" s="111" t="s">
        <v>10</v>
      </c>
      <c r="AB116" s="139">
        <f>Y115-H115-H116</f>
        <v>2</v>
      </c>
      <c r="AC116" s="165">
        <f>'INPUTS FOR SAVINGS'!N69</f>
        <v>0</v>
      </c>
      <c r="AD116" s="17">
        <f>IFERROR(AB116*X115*AC116*Z115/52,0)</f>
        <v>0</v>
      </c>
      <c r="AE116" s="54">
        <f>IF(AE115=0,IF(AD116=0,0,AD116),0)</f>
        <v>0</v>
      </c>
      <c r="AH116" s="1"/>
    </row>
    <row r="117" spans="1:34" ht="15" customHeight="1" x14ac:dyDescent="0.2">
      <c r="A117" s="7"/>
      <c r="B117" s="7"/>
      <c r="C117" s="7"/>
      <c r="D117" s="15"/>
      <c r="E117" s="15"/>
      <c r="F117" s="15"/>
      <c r="G117" s="111" t="s">
        <v>11</v>
      </c>
      <c r="H117" s="58">
        <f>'INPUTS FOR SAVINGS'!O47</f>
        <v>0</v>
      </c>
      <c r="I117" s="17">
        <f>H117*E115*F115/52*D115</f>
        <v>0</v>
      </c>
      <c r="K117" s="7"/>
      <c r="L117" s="7"/>
      <c r="M117" s="7"/>
      <c r="N117" s="15"/>
      <c r="O117" s="15"/>
      <c r="P117" s="15"/>
      <c r="Q117" s="111" t="s">
        <v>11</v>
      </c>
      <c r="R117" s="58">
        <f t="shared" si="18"/>
        <v>0</v>
      </c>
      <c r="S117" s="17">
        <f>R117*O115*P115/52*N115</f>
        <v>0</v>
      </c>
      <c r="U117" s="7"/>
      <c r="V117" s="7"/>
      <c r="W117" s="7"/>
      <c r="X117" s="15"/>
      <c r="Y117" s="15"/>
      <c r="Z117" s="15"/>
      <c r="AA117" s="111" t="s">
        <v>11</v>
      </c>
      <c r="AB117" s="139">
        <f>Y115-H115-H116-H117</f>
        <v>2</v>
      </c>
      <c r="AC117" s="165">
        <f>'INPUTS FOR SAVINGS'!O69</f>
        <v>0</v>
      </c>
      <c r="AD117" s="17">
        <f>IFERROR(AB117*X115*AC117*Z115/52,0)</f>
        <v>0</v>
      </c>
      <c r="AE117" s="54">
        <f>IF(AE116+AE115=0,IF(AD117=0,0,AD117),0)</f>
        <v>0</v>
      </c>
      <c r="AH117" s="1"/>
    </row>
    <row r="118" spans="1:34" ht="15" customHeight="1" x14ac:dyDescent="0.2">
      <c r="A118" s="14"/>
      <c r="B118" s="14"/>
      <c r="C118" s="14"/>
      <c r="D118" s="16"/>
      <c r="E118" s="16"/>
      <c r="F118" s="16"/>
      <c r="G118" s="112" t="s">
        <v>12</v>
      </c>
      <c r="H118" s="59">
        <f>'INPUTS FOR SAVINGS'!P47</f>
        <v>0</v>
      </c>
      <c r="I118" s="18">
        <f>H118*E115*F115/52*D115</f>
        <v>0</v>
      </c>
      <c r="K118" s="14"/>
      <c r="L118" s="14"/>
      <c r="M118" s="14"/>
      <c r="N118" s="16"/>
      <c r="O118" s="16"/>
      <c r="P118" s="16"/>
      <c r="Q118" s="112" t="s">
        <v>12</v>
      </c>
      <c r="R118" s="59">
        <f t="shared" si="18"/>
        <v>0</v>
      </c>
      <c r="S118" s="18">
        <f>R118*O115*P115/52*N115</f>
        <v>0</v>
      </c>
      <c r="U118" s="14"/>
      <c r="V118" s="14"/>
      <c r="W118" s="14"/>
      <c r="X118" s="16"/>
      <c r="Y118" s="16"/>
      <c r="Z118" s="16"/>
      <c r="AA118" s="112" t="s">
        <v>12</v>
      </c>
      <c r="AB118" s="140">
        <f>Y115-H115-H116-H117-H118</f>
        <v>2</v>
      </c>
      <c r="AC118" s="166">
        <f>'INPUTS FOR SAVINGS'!P69</f>
        <v>0</v>
      </c>
      <c r="AD118" s="18">
        <f>IFERROR(AB118*X115*AC118*Z115/52,0)</f>
        <v>0</v>
      </c>
      <c r="AE118" s="18">
        <f>IF(AE117+AE116+AE115=0,IF(AD118=0,0,AD118),0)</f>
        <v>0</v>
      </c>
      <c r="AH118" s="1"/>
    </row>
  </sheetData>
  <mergeCells count="13">
    <mergeCell ref="A1:I2"/>
    <mergeCell ref="A13:I14"/>
    <mergeCell ref="K13:S14"/>
    <mergeCell ref="A38:I39"/>
    <mergeCell ref="K38:S39"/>
    <mergeCell ref="U38:AE39"/>
    <mergeCell ref="A41:I43"/>
    <mergeCell ref="A16:I18"/>
    <mergeCell ref="K16:S18"/>
    <mergeCell ref="K41:S43"/>
    <mergeCell ref="G21:I23"/>
    <mergeCell ref="U40:AE40"/>
    <mergeCell ref="U41:AE43"/>
  </mergeCells>
  <pageMargins left="0" right="0" top="0" bottom="0" header="0" footer="0"/>
  <pageSetup paperSize="9" scale="52"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8"/>
  <sheetViews>
    <sheetView topLeftCell="R1" zoomScale="80" zoomScaleNormal="80" workbookViewId="0">
      <selection activeCell="K40" sqref="K40"/>
    </sheetView>
  </sheetViews>
  <sheetFormatPr baseColWidth="10" defaultColWidth="12.7109375" defaultRowHeight="15" customHeight="1" x14ac:dyDescent="0.2"/>
  <cols>
    <col min="1" max="2" width="2.7109375" style="31" customWidth="1"/>
    <col min="3" max="6" width="12.28515625" style="31" customWidth="1"/>
    <col min="7" max="7" width="2.7109375" style="31" customWidth="1"/>
    <col min="8" max="11" width="12.28515625" style="31" customWidth="1"/>
    <col min="12" max="14" width="2.7109375" style="31" customWidth="1"/>
    <col min="15" max="18" width="12.28515625" style="31" customWidth="1"/>
    <col min="19" max="19" width="2.7109375" style="31" customWidth="1"/>
    <col min="20" max="23" width="12.28515625" style="31" customWidth="1"/>
    <col min="24" max="26" width="2.7109375" style="31" customWidth="1"/>
    <col min="27" max="30" width="12.28515625" style="31" customWidth="1"/>
    <col min="31" max="31" width="2.7109375" style="31" customWidth="1"/>
    <col min="32" max="35" width="12.28515625" style="31" customWidth="1"/>
    <col min="36" max="36" width="2.7109375" style="31" customWidth="1"/>
    <col min="37" max="16384" width="12.7109375" style="31"/>
  </cols>
  <sheetData>
    <row r="1" spans="2:36" ht="15" customHeight="1" thickBot="1" x14ac:dyDescent="0.25"/>
    <row r="2" spans="2:36" ht="15" customHeight="1" x14ac:dyDescent="0.2">
      <c r="B2" s="28"/>
      <c r="C2" s="29"/>
      <c r="D2" s="29"/>
      <c r="E2" s="29"/>
      <c r="F2" s="29"/>
      <c r="G2" s="29"/>
      <c r="H2" s="29"/>
      <c r="I2" s="29"/>
      <c r="J2" s="29"/>
      <c r="K2" s="29"/>
      <c r="L2" s="30"/>
      <c r="N2" s="28"/>
      <c r="O2" s="29"/>
      <c r="P2" s="29"/>
      <c r="Q2" s="29"/>
      <c r="R2" s="29"/>
      <c r="S2" s="29"/>
      <c r="T2" s="29"/>
      <c r="U2" s="29"/>
      <c r="V2" s="29"/>
      <c r="W2" s="29"/>
      <c r="X2" s="30"/>
      <c r="Z2" s="28"/>
      <c r="AA2" s="29"/>
      <c r="AB2" s="29"/>
      <c r="AC2" s="29"/>
      <c r="AD2" s="29"/>
      <c r="AE2" s="29"/>
      <c r="AF2" s="29"/>
      <c r="AG2" s="29"/>
      <c r="AH2" s="29"/>
      <c r="AI2" s="29"/>
      <c r="AJ2" s="30"/>
    </row>
    <row r="3" spans="2:36" ht="15" customHeight="1" x14ac:dyDescent="0.2">
      <c r="B3" s="32"/>
      <c r="C3" s="328" t="s">
        <v>54</v>
      </c>
      <c r="D3" s="328"/>
      <c r="E3" s="328"/>
      <c r="F3" s="328"/>
      <c r="G3" s="328"/>
      <c r="H3" s="328"/>
      <c r="I3" s="328"/>
      <c r="J3" s="328"/>
      <c r="K3" s="328"/>
      <c r="L3" s="33"/>
      <c r="N3" s="32"/>
      <c r="O3" s="328" t="s">
        <v>55</v>
      </c>
      <c r="P3" s="328"/>
      <c r="Q3" s="328"/>
      <c r="R3" s="328"/>
      <c r="S3" s="328"/>
      <c r="T3" s="328"/>
      <c r="U3" s="328"/>
      <c r="V3" s="328"/>
      <c r="W3" s="328"/>
      <c r="X3" s="33"/>
      <c r="Z3" s="32"/>
      <c r="AA3" s="328" t="s">
        <v>56</v>
      </c>
      <c r="AB3" s="328"/>
      <c r="AC3" s="328"/>
      <c r="AD3" s="328"/>
      <c r="AE3" s="328"/>
      <c r="AF3" s="328"/>
      <c r="AG3" s="328"/>
      <c r="AH3" s="328"/>
      <c r="AI3" s="328"/>
      <c r="AJ3" s="33"/>
    </row>
    <row r="4" spans="2:36" ht="15" customHeight="1" x14ac:dyDescent="0.2">
      <c r="B4" s="32"/>
      <c r="C4" s="34"/>
      <c r="D4" s="34"/>
      <c r="E4" s="34"/>
      <c r="F4" s="34"/>
      <c r="G4" s="34"/>
      <c r="H4" s="34"/>
      <c r="I4" s="34"/>
      <c r="J4" s="34"/>
      <c r="K4" s="34"/>
      <c r="L4" s="33"/>
      <c r="N4" s="32"/>
      <c r="O4" s="34"/>
      <c r="P4" s="34"/>
      <c r="Q4" s="34"/>
      <c r="R4" s="34"/>
      <c r="S4" s="34"/>
      <c r="T4" s="34"/>
      <c r="U4" s="34"/>
      <c r="V4" s="34"/>
      <c r="W4" s="34"/>
      <c r="X4" s="33"/>
      <c r="Z4" s="32"/>
      <c r="AA4" s="34"/>
      <c r="AB4" s="34"/>
      <c r="AC4" s="34"/>
      <c r="AD4" s="34"/>
      <c r="AE4" s="34"/>
      <c r="AF4" s="34"/>
      <c r="AG4" s="34"/>
      <c r="AH4" s="34"/>
      <c r="AI4" s="34"/>
      <c r="AJ4" s="33"/>
    </row>
    <row r="5" spans="2:36" ht="15" customHeight="1" x14ac:dyDescent="0.2">
      <c r="B5" s="32"/>
      <c r="C5" s="326" t="s">
        <v>43</v>
      </c>
      <c r="D5" s="326"/>
      <c r="E5" s="326"/>
      <c r="F5" s="326"/>
      <c r="G5" s="34"/>
      <c r="H5" s="327" t="s">
        <v>44</v>
      </c>
      <c r="I5" s="327"/>
      <c r="J5" s="327"/>
      <c r="K5" s="327"/>
      <c r="L5" s="33"/>
      <c r="N5" s="32"/>
      <c r="O5" s="326" t="s">
        <v>43</v>
      </c>
      <c r="P5" s="326"/>
      <c r="Q5" s="326"/>
      <c r="R5" s="326"/>
      <c r="S5" s="34"/>
      <c r="T5" s="327" t="s">
        <v>44</v>
      </c>
      <c r="U5" s="327"/>
      <c r="V5" s="327"/>
      <c r="W5" s="327"/>
      <c r="X5" s="33"/>
      <c r="Z5" s="32"/>
      <c r="AA5" s="326" t="s">
        <v>43</v>
      </c>
      <c r="AB5" s="326"/>
      <c r="AC5" s="326"/>
      <c r="AD5" s="326"/>
      <c r="AE5" s="34"/>
      <c r="AF5" s="327" t="s">
        <v>44</v>
      </c>
      <c r="AG5" s="327"/>
      <c r="AH5" s="327"/>
      <c r="AI5" s="327"/>
      <c r="AJ5" s="33"/>
    </row>
    <row r="6" spans="2:36" ht="15" customHeight="1" x14ac:dyDescent="0.2">
      <c r="B6" s="32"/>
      <c r="C6" s="34"/>
      <c r="D6" s="34"/>
      <c r="E6" s="34"/>
      <c r="F6" s="34"/>
      <c r="G6" s="34"/>
      <c r="H6" s="34"/>
      <c r="I6" s="34"/>
      <c r="J6" s="34"/>
      <c r="K6" s="34"/>
      <c r="L6" s="33"/>
      <c r="N6" s="32"/>
      <c r="O6" s="34"/>
      <c r="P6" s="34"/>
      <c r="Q6" s="34"/>
      <c r="R6" s="34"/>
      <c r="S6" s="34"/>
      <c r="T6" s="34"/>
      <c r="U6" s="34"/>
      <c r="V6" s="34"/>
      <c r="W6" s="34"/>
      <c r="X6" s="33"/>
      <c r="Z6" s="32"/>
      <c r="AA6" s="34"/>
      <c r="AB6" s="34"/>
      <c r="AC6" s="34"/>
      <c r="AD6" s="34"/>
      <c r="AE6" s="34"/>
      <c r="AF6" s="34"/>
      <c r="AG6" s="34"/>
      <c r="AH6" s="34"/>
      <c r="AI6" s="34"/>
      <c r="AJ6" s="33"/>
    </row>
    <row r="7" spans="2:36" ht="15" customHeight="1" x14ac:dyDescent="0.2">
      <c r="B7" s="32"/>
      <c r="C7" s="35" t="s">
        <v>0</v>
      </c>
      <c r="D7" s="35"/>
      <c r="E7" s="35"/>
      <c r="F7" s="36">
        <f>'REFERENCE PRICE'!F11</f>
        <v>784552</v>
      </c>
      <c r="G7" s="34"/>
      <c r="H7" s="35" t="s">
        <v>0</v>
      </c>
      <c r="I7" s="35"/>
      <c r="J7" s="35"/>
      <c r="K7" s="36">
        <f>'REFERENCE PRICE'!F11</f>
        <v>784552</v>
      </c>
      <c r="L7" s="33"/>
      <c r="N7" s="32"/>
      <c r="O7" s="35" t="s">
        <v>0</v>
      </c>
      <c r="P7" s="35"/>
      <c r="Q7" s="35"/>
      <c r="R7" s="36">
        <f>'REFERENCE PRICE'!G11</f>
        <v>865457</v>
      </c>
      <c r="S7" s="34"/>
      <c r="T7" s="35" t="s">
        <v>0</v>
      </c>
      <c r="U7" s="35"/>
      <c r="V7" s="35"/>
      <c r="W7" s="36">
        <f>'REFERENCE PRICE'!G11</f>
        <v>865457</v>
      </c>
      <c r="X7" s="33"/>
      <c r="Z7" s="32"/>
      <c r="AA7" s="35" t="s">
        <v>0</v>
      </c>
      <c r="AB7" s="35"/>
      <c r="AC7" s="35"/>
      <c r="AD7" s="36">
        <f>'REFERENCE PRICE'!H11</f>
        <v>1007039.9999999998</v>
      </c>
      <c r="AE7" s="34"/>
      <c r="AF7" s="35" t="s">
        <v>0</v>
      </c>
      <c r="AG7" s="35"/>
      <c r="AH7" s="35"/>
      <c r="AI7" s="36">
        <f>'REFERENCE PRICE'!H11</f>
        <v>1007039.9999999998</v>
      </c>
      <c r="AJ7" s="33"/>
    </row>
    <row r="8" spans="2:36" ht="15" customHeight="1" x14ac:dyDescent="0.2">
      <c r="B8" s="32"/>
      <c r="C8" s="34"/>
      <c r="D8" s="34"/>
      <c r="E8" s="34"/>
      <c r="F8" s="34"/>
      <c r="G8" s="34"/>
      <c r="H8" s="34"/>
      <c r="I8" s="34"/>
      <c r="J8" s="34"/>
      <c r="K8" s="34"/>
      <c r="L8" s="33"/>
      <c r="N8" s="32"/>
      <c r="O8" s="34"/>
      <c r="P8" s="34"/>
      <c r="Q8" s="34"/>
      <c r="R8" s="34"/>
      <c r="S8" s="34"/>
      <c r="T8" s="34"/>
      <c r="U8" s="34"/>
      <c r="V8" s="34"/>
      <c r="W8" s="34"/>
      <c r="X8" s="33"/>
      <c r="Z8" s="32"/>
      <c r="AA8" s="34"/>
      <c r="AB8" s="34"/>
      <c r="AC8" s="34"/>
      <c r="AD8" s="34"/>
      <c r="AE8" s="34"/>
      <c r="AF8" s="34"/>
      <c r="AG8" s="34"/>
      <c r="AH8" s="34"/>
      <c r="AI8" s="34"/>
      <c r="AJ8" s="33"/>
    </row>
    <row r="9" spans="2:36" ht="15" customHeight="1" x14ac:dyDescent="0.2">
      <c r="B9" s="32"/>
      <c r="C9" s="35" t="s">
        <v>28</v>
      </c>
      <c r="D9" s="35"/>
      <c r="E9" s="35"/>
      <c r="F9" s="37">
        <f>SUM(F10:F14)</f>
        <v>684884.61538461538</v>
      </c>
      <c r="G9" s="34"/>
      <c r="H9" s="35" t="s">
        <v>28</v>
      </c>
      <c r="I9" s="35"/>
      <c r="J9" s="35"/>
      <c r="K9" s="37">
        <f>SUM(K10:K14)</f>
        <v>787000</v>
      </c>
      <c r="L9" s="33"/>
      <c r="N9" s="32"/>
      <c r="O9" s="35" t="s">
        <v>28</v>
      </c>
      <c r="P9" s="35"/>
      <c r="Q9" s="35"/>
      <c r="R9" s="37">
        <f>SUM(R10:R14)</f>
        <v>820269.23076923075</v>
      </c>
      <c r="S9" s="34"/>
      <c r="T9" s="35" t="s">
        <v>28</v>
      </c>
      <c r="U9" s="35"/>
      <c r="V9" s="35"/>
      <c r="W9" s="37">
        <f>SUM(W10:W14)</f>
        <v>922384.61538461538</v>
      </c>
      <c r="X9" s="33"/>
      <c r="Z9" s="32"/>
      <c r="AA9" s="35" t="s">
        <v>28</v>
      </c>
      <c r="AB9" s="35"/>
      <c r="AC9" s="35"/>
      <c r="AD9" s="37">
        <f>SUM(AD10:AD14)</f>
        <v>912301.5384615385</v>
      </c>
      <c r="AE9" s="34"/>
      <c r="AF9" s="35" t="s">
        <v>28</v>
      </c>
      <c r="AG9" s="35"/>
      <c r="AH9" s="35"/>
      <c r="AI9" s="37">
        <f>SUM(AI10:AI14)</f>
        <v>1066916.923076923</v>
      </c>
      <c r="AJ9" s="33"/>
    </row>
    <row r="10" spans="2:36" ht="15" customHeight="1" x14ac:dyDescent="0.2">
      <c r="B10" s="32"/>
      <c r="C10" s="38" t="str">
        <f>SAVINGS!$A$4</f>
        <v>Training Materials Maintenance</v>
      </c>
      <c r="D10" s="34"/>
      <c r="E10" s="34"/>
      <c r="F10" s="39">
        <f>SAVINGS!$F$4</f>
        <v>323250</v>
      </c>
      <c r="G10" s="34"/>
      <c r="H10" s="38" t="str">
        <f>SAVINGS!$A$4</f>
        <v>Training Materials Maintenance</v>
      </c>
      <c r="I10" s="34"/>
      <c r="J10" s="34"/>
      <c r="K10" s="39">
        <f>SAVINGS!$F$4</f>
        <v>323250</v>
      </c>
      <c r="L10" s="33"/>
      <c r="N10" s="32"/>
      <c r="O10" s="38" t="str">
        <f>SAVINGS!$A$4</f>
        <v>Training Materials Maintenance</v>
      </c>
      <c r="P10" s="34"/>
      <c r="Q10" s="34"/>
      <c r="R10" s="39">
        <f>SAVINGS!$G$4</f>
        <v>323250</v>
      </c>
      <c r="S10" s="34"/>
      <c r="T10" s="38" t="str">
        <f>SAVINGS!$A$4</f>
        <v>Training Materials Maintenance</v>
      </c>
      <c r="U10" s="34"/>
      <c r="V10" s="34"/>
      <c r="W10" s="39">
        <f>SAVINGS!$G$4</f>
        <v>323250</v>
      </c>
      <c r="X10" s="33"/>
      <c r="Z10" s="32"/>
      <c r="AA10" s="38" t="str">
        <f>SAVINGS!$A$4</f>
        <v>Training Materials Maintenance</v>
      </c>
      <c r="AB10" s="34"/>
      <c r="AC10" s="34"/>
      <c r="AD10" s="39">
        <f>SAVINGS!$H$4</f>
        <v>323250</v>
      </c>
      <c r="AE10" s="34"/>
      <c r="AF10" s="38" t="str">
        <f>SAVINGS!$A$4</f>
        <v>Training Materials Maintenance</v>
      </c>
      <c r="AG10" s="34"/>
      <c r="AH10" s="34"/>
      <c r="AI10" s="39">
        <f>SAVINGS!$H$4</f>
        <v>323250</v>
      </c>
      <c r="AJ10" s="33"/>
    </row>
    <row r="11" spans="2:36" ht="15" customHeight="1" x14ac:dyDescent="0.2">
      <c r="B11" s="32"/>
      <c r="C11" s="38" t="str">
        <f>SAVINGS!$A$5</f>
        <v>Training Programs Duration - Students</v>
      </c>
      <c r="D11" s="34"/>
      <c r="E11" s="34"/>
      <c r="F11" s="39">
        <f>SAVINGS!$F$5</f>
        <v>280865.38461538462</v>
      </c>
      <c r="G11" s="34"/>
      <c r="H11" s="38" t="str">
        <f>SAVINGS!$A$5</f>
        <v>Training Programs Duration - Students</v>
      </c>
      <c r="I11" s="34"/>
      <c r="J11" s="34"/>
      <c r="K11" s="39">
        <f>SAVINGS!$F$5</f>
        <v>280865.38461538462</v>
      </c>
      <c r="L11" s="33"/>
      <c r="N11" s="32"/>
      <c r="O11" s="38" t="str">
        <f>SAVINGS!$A$5</f>
        <v>Training Programs Duration - Students</v>
      </c>
      <c r="P11" s="34"/>
      <c r="Q11" s="34"/>
      <c r="R11" s="39">
        <f>SAVINGS!$G$5</f>
        <v>370096.15384615387</v>
      </c>
      <c r="S11" s="34"/>
      <c r="T11" s="38" t="str">
        <f>SAVINGS!$A$5</f>
        <v>Training Programs Duration - Students</v>
      </c>
      <c r="U11" s="34"/>
      <c r="V11" s="34"/>
      <c r="W11" s="39">
        <f>SAVINGS!$G$5</f>
        <v>370096.15384615387</v>
      </c>
      <c r="X11" s="33"/>
      <c r="Z11" s="32"/>
      <c r="AA11" s="38" t="str">
        <f>SAVINGS!$A$5</f>
        <v>Training Programs Duration - Students</v>
      </c>
      <c r="AB11" s="34"/>
      <c r="AC11" s="34"/>
      <c r="AD11" s="39">
        <f>SAVINGS!$H$5</f>
        <v>436250</v>
      </c>
      <c r="AE11" s="34"/>
      <c r="AF11" s="38" t="str">
        <f>SAVINGS!$A$5</f>
        <v>Training Programs Duration - Students</v>
      </c>
      <c r="AG11" s="34"/>
      <c r="AH11" s="34"/>
      <c r="AI11" s="39">
        <f>SAVINGS!$H$5</f>
        <v>436250</v>
      </c>
      <c r="AJ11" s="33"/>
    </row>
    <row r="12" spans="2:36" ht="15" customHeight="1" x14ac:dyDescent="0.2">
      <c r="B12" s="32"/>
      <c r="C12" s="38" t="str">
        <f>SAVINGS!$A$6</f>
        <v>Training Programs Duration - Instructors</v>
      </c>
      <c r="D12" s="34"/>
      <c r="E12" s="34"/>
      <c r="F12" s="39">
        <f>SAVINGS!$F$6</f>
        <v>80769.23076923078</v>
      </c>
      <c r="G12" s="34"/>
      <c r="H12" s="38" t="str">
        <f>SAVINGS!$A$6</f>
        <v>Training Programs Duration - Instructors</v>
      </c>
      <c r="I12" s="34"/>
      <c r="J12" s="34"/>
      <c r="K12" s="39">
        <f>SAVINGS!$F$6</f>
        <v>80769.23076923078</v>
      </c>
      <c r="L12" s="33"/>
      <c r="N12" s="32"/>
      <c r="O12" s="38" t="str">
        <f>SAVINGS!$A$6</f>
        <v>Training Programs Duration - Instructors</v>
      </c>
      <c r="P12" s="34"/>
      <c r="Q12" s="34"/>
      <c r="R12" s="39">
        <f>SAVINGS!$G$6</f>
        <v>126923.07692307694</v>
      </c>
      <c r="S12" s="34"/>
      <c r="T12" s="38" t="str">
        <f>SAVINGS!$A$6</f>
        <v>Training Programs Duration - Instructors</v>
      </c>
      <c r="U12" s="34"/>
      <c r="V12" s="34"/>
      <c r="W12" s="39">
        <f>SAVINGS!$G$6</f>
        <v>126923.07692307694</v>
      </c>
      <c r="X12" s="33"/>
      <c r="Z12" s="32"/>
      <c r="AA12" s="38" t="str">
        <f>SAVINGS!$A$6</f>
        <v>Training Programs Duration - Instructors</v>
      </c>
      <c r="AB12" s="34"/>
      <c r="AC12" s="34"/>
      <c r="AD12" s="39">
        <f>SAVINGS!$H$6</f>
        <v>138461.53846153847</v>
      </c>
      <c r="AE12" s="34"/>
      <c r="AF12" s="38" t="str">
        <f>SAVINGS!$A$6</f>
        <v>Training Programs Duration - Instructors</v>
      </c>
      <c r="AG12" s="34"/>
      <c r="AH12" s="34"/>
      <c r="AI12" s="39">
        <f>SAVINGS!$H$6</f>
        <v>138461.53846153847</v>
      </c>
      <c r="AJ12" s="33"/>
    </row>
    <row r="13" spans="2:36" ht="15" customHeight="1" x14ac:dyDescent="0.2">
      <c r="B13" s="32"/>
      <c r="C13" s="38" t="str">
        <f>SAVINGS!$A$7</f>
        <v>ALARA Dose Reduction</v>
      </c>
      <c r="D13" s="34"/>
      <c r="E13" s="34"/>
      <c r="F13" s="39">
        <f>SAVINGS!$F$7</f>
        <v>0</v>
      </c>
      <c r="G13" s="34"/>
      <c r="H13" s="38" t="str">
        <f>SAVINGS!$A$7</f>
        <v>ALARA Dose Reduction</v>
      </c>
      <c r="I13" s="34"/>
      <c r="J13" s="34"/>
      <c r="K13" s="39">
        <f>SAVINGS!$F$7</f>
        <v>0</v>
      </c>
      <c r="L13" s="33"/>
      <c r="N13" s="32"/>
      <c r="O13" s="38" t="str">
        <f>SAVINGS!$A$7</f>
        <v>ALARA Dose Reduction</v>
      </c>
      <c r="P13" s="34"/>
      <c r="Q13" s="34"/>
      <c r="R13" s="39">
        <f>SAVINGS!$G$7</f>
        <v>0</v>
      </c>
      <c r="S13" s="34"/>
      <c r="T13" s="38" t="str">
        <f>SAVINGS!$A$7</f>
        <v>ALARA Dose Reduction</v>
      </c>
      <c r="U13" s="34"/>
      <c r="V13" s="34"/>
      <c r="W13" s="39">
        <f>SAVINGS!$G$7</f>
        <v>0</v>
      </c>
      <c r="X13" s="33"/>
      <c r="Z13" s="32"/>
      <c r="AA13" s="38" t="str">
        <f>SAVINGS!$A$7</f>
        <v>ALARA Dose Reduction</v>
      </c>
      <c r="AB13" s="34"/>
      <c r="AC13" s="34"/>
      <c r="AD13" s="39">
        <f>SAVINGS!$H$7</f>
        <v>14340</v>
      </c>
      <c r="AE13" s="34"/>
      <c r="AF13" s="38" t="str">
        <f>SAVINGS!$A$7</f>
        <v>ALARA Dose Reduction</v>
      </c>
      <c r="AG13" s="34"/>
      <c r="AH13" s="34"/>
      <c r="AI13" s="39">
        <f>SAVINGS!$H$7</f>
        <v>14340</v>
      </c>
      <c r="AJ13" s="33"/>
    </row>
    <row r="14" spans="2:36" ht="15" customHeight="1" x14ac:dyDescent="0.2">
      <c r="B14" s="32"/>
      <c r="C14" s="38" t="str">
        <f>SAVINGS!$A$9</f>
        <v>Flipped / Blended Training Methodology</v>
      </c>
      <c r="D14" s="34"/>
      <c r="E14" s="34"/>
      <c r="F14" s="39">
        <v>0</v>
      </c>
      <c r="G14" s="34"/>
      <c r="H14" s="38" t="str">
        <f>SAVINGS!$A$9</f>
        <v>Flipped / Blended Training Methodology</v>
      </c>
      <c r="I14" s="34"/>
      <c r="J14" s="34"/>
      <c r="K14" s="39">
        <f>SAVINGS!$F$9</f>
        <v>102115.38461538461</v>
      </c>
      <c r="L14" s="33"/>
      <c r="N14" s="32"/>
      <c r="O14" s="38" t="str">
        <f>SAVINGS!$A$9</f>
        <v>Flipped / Blended Training Methodology</v>
      </c>
      <c r="P14" s="34"/>
      <c r="Q14" s="34"/>
      <c r="R14" s="39">
        <v>0</v>
      </c>
      <c r="S14" s="34"/>
      <c r="T14" s="38" t="str">
        <f>SAVINGS!$A$9</f>
        <v>Flipped / Blended Training Methodology</v>
      </c>
      <c r="U14" s="34"/>
      <c r="V14" s="34"/>
      <c r="W14" s="39">
        <f>SAVINGS!$G$9</f>
        <v>102115.38461538461</v>
      </c>
      <c r="X14" s="33"/>
      <c r="Z14" s="32"/>
      <c r="AA14" s="38" t="str">
        <f>SAVINGS!$A$9</f>
        <v>Flipped / Blended Training Methodology</v>
      </c>
      <c r="AB14" s="34"/>
      <c r="AC14" s="34"/>
      <c r="AD14" s="39">
        <v>0</v>
      </c>
      <c r="AE14" s="34"/>
      <c r="AF14" s="38" t="str">
        <f>SAVINGS!$A$9</f>
        <v>Flipped / Blended Training Methodology</v>
      </c>
      <c r="AG14" s="34"/>
      <c r="AH14" s="34"/>
      <c r="AI14" s="39">
        <f>SAVINGS!$H$9</f>
        <v>154615.38461538462</v>
      </c>
      <c r="AJ14" s="33"/>
    </row>
    <row r="15" spans="2:36" ht="15" customHeight="1" x14ac:dyDescent="0.2">
      <c r="B15" s="32"/>
      <c r="C15" s="34"/>
      <c r="D15" s="34"/>
      <c r="E15" s="34"/>
      <c r="F15" s="34"/>
      <c r="G15" s="34"/>
      <c r="H15" s="34"/>
      <c r="I15" s="34"/>
      <c r="J15" s="34"/>
      <c r="K15" s="34"/>
      <c r="L15" s="33"/>
      <c r="N15" s="32"/>
      <c r="O15" s="34"/>
      <c r="P15" s="34"/>
      <c r="Q15" s="34"/>
      <c r="R15" s="34"/>
      <c r="S15" s="34"/>
      <c r="T15" s="34"/>
      <c r="U15" s="34"/>
      <c r="V15" s="34"/>
      <c r="W15" s="34"/>
      <c r="X15" s="33"/>
      <c r="Z15" s="32"/>
      <c r="AA15" s="34"/>
      <c r="AB15" s="34"/>
      <c r="AC15" s="34"/>
      <c r="AD15" s="34"/>
      <c r="AE15" s="34"/>
      <c r="AF15" s="34"/>
      <c r="AG15" s="34"/>
      <c r="AH15" s="34"/>
      <c r="AI15" s="34"/>
      <c r="AJ15" s="33"/>
    </row>
    <row r="16" spans="2:36" ht="15" customHeight="1" x14ac:dyDescent="0.2">
      <c r="B16" s="32"/>
      <c r="C16" s="34" t="s">
        <v>45</v>
      </c>
      <c r="D16" s="34">
        <v>0</v>
      </c>
      <c r="E16" s="40">
        <f>-$F$7+D16*$F$9</f>
        <v>-784552</v>
      </c>
      <c r="F16" s="34"/>
      <c r="G16" s="34"/>
      <c r="H16" s="34" t="s">
        <v>45</v>
      </c>
      <c r="I16" s="34">
        <v>0</v>
      </c>
      <c r="J16" s="40">
        <f>-$K$7+I16*$K$9</f>
        <v>-784552</v>
      </c>
      <c r="K16" s="34"/>
      <c r="L16" s="33"/>
      <c r="N16" s="32"/>
      <c r="O16" s="34" t="s">
        <v>45</v>
      </c>
      <c r="P16" s="34">
        <v>0</v>
      </c>
      <c r="Q16" s="40">
        <f>-$R$7+P16*$R$9</f>
        <v>-865457</v>
      </c>
      <c r="R16" s="34"/>
      <c r="S16" s="34"/>
      <c r="T16" s="34" t="s">
        <v>45</v>
      </c>
      <c r="U16" s="34">
        <v>0</v>
      </c>
      <c r="V16" s="40">
        <f>-$W$7+U16*$W$9</f>
        <v>-865457</v>
      </c>
      <c r="W16" s="34"/>
      <c r="X16" s="33"/>
      <c r="Z16" s="32"/>
      <c r="AA16" s="34" t="s">
        <v>45</v>
      </c>
      <c r="AB16" s="34">
        <v>0</v>
      </c>
      <c r="AC16" s="40">
        <f t="shared" ref="AC16:AC21" si="0">-$AD$7+AB16*$AD$9</f>
        <v>-1007039.9999999998</v>
      </c>
      <c r="AD16" s="34"/>
      <c r="AE16" s="34"/>
      <c r="AF16" s="34" t="s">
        <v>45</v>
      </c>
      <c r="AG16" s="34">
        <v>0</v>
      </c>
      <c r="AH16" s="40">
        <f t="shared" ref="AH16:AH21" si="1">-$AI$7+AG16*$AI$9</f>
        <v>-1007039.9999999998</v>
      </c>
      <c r="AI16" s="34"/>
      <c r="AJ16" s="33"/>
    </row>
    <row r="17" spans="2:36" ht="15" customHeight="1" x14ac:dyDescent="0.2">
      <c r="B17" s="32"/>
      <c r="C17" s="34" t="s">
        <v>46</v>
      </c>
      <c r="D17" s="34">
        <v>1</v>
      </c>
      <c r="E17" s="40">
        <f t="shared" ref="E17:E21" si="2">-$F$7+D17*$F$9</f>
        <v>-99667.384615384624</v>
      </c>
      <c r="F17" s="34"/>
      <c r="G17" s="34"/>
      <c r="H17" s="34" t="s">
        <v>46</v>
      </c>
      <c r="I17" s="34">
        <v>1</v>
      </c>
      <c r="J17" s="40">
        <f t="shared" ref="J17:J21" si="3">-$K$7+I17*$K$9</f>
        <v>2448</v>
      </c>
      <c r="K17" s="34"/>
      <c r="L17" s="33"/>
      <c r="N17" s="32"/>
      <c r="O17" s="34" t="s">
        <v>46</v>
      </c>
      <c r="P17" s="34">
        <v>1</v>
      </c>
      <c r="Q17" s="40">
        <f t="shared" ref="Q17:Q21" si="4">-$R$7+P17*$R$9</f>
        <v>-45187.769230769249</v>
      </c>
      <c r="R17" s="34"/>
      <c r="S17" s="34"/>
      <c r="T17" s="34" t="s">
        <v>46</v>
      </c>
      <c r="U17" s="34">
        <v>1</v>
      </c>
      <c r="V17" s="40">
        <f t="shared" ref="V17:V21" si="5">-$W$7+U17*$W$9</f>
        <v>56927.615384615376</v>
      </c>
      <c r="W17" s="34"/>
      <c r="X17" s="33"/>
      <c r="Z17" s="32"/>
      <c r="AA17" s="34" t="s">
        <v>46</v>
      </c>
      <c r="AB17" s="34">
        <v>1</v>
      </c>
      <c r="AC17" s="40">
        <f t="shared" si="0"/>
        <v>-94738.46153846127</v>
      </c>
      <c r="AD17" s="34"/>
      <c r="AE17" s="34"/>
      <c r="AF17" s="34" t="s">
        <v>46</v>
      </c>
      <c r="AG17" s="34">
        <v>1</v>
      </c>
      <c r="AH17" s="40">
        <f t="shared" si="1"/>
        <v>59876.923076923238</v>
      </c>
      <c r="AI17" s="34"/>
      <c r="AJ17" s="33"/>
    </row>
    <row r="18" spans="2:36" ht="15" customHeight="1" x14ac:dyDescent="0.2">
      <c r="B18" s="32"/>
      <c r="C18" s="34" t="s">
        <v>47</v>
      </c>
      <c r="D18" s="34">
        <v>2</v>
      </c>
      <c r="E18" s="40">
        <f t="shared" si="2"/>
        <v>585217.23076923075</v>
      </c>
      <c r="F18" s="34"/>
      <c r="G18" s="34"/>
      <c r="H18" s="34" t="s">
        <v>47</v>
      </c>
      <c r="I18" s="34">
        <v>2</v>
      </c>
      <c r="J18" s="40">
        <f t="shared" si="3"/>
        <v>789448</v>
      </c>
      <c r="K18" s="34"/>
      <c r="L18" s="33"/>
      <c r="N18" s="32"/>
      <c r="O18" s="34" t="s">
        <v>47</v>
      </c>
      <c r="P18" s="34">
        <v>2</v>
      </c>
      <c r="Q18" s="40">
        <f t="shared" si="4"/>
        <v>775081.4615384615</v>
      </c>
      <c r="R18" s="34"/>
      <c r="S18" s="34"/>
      <c r="T18" s="34" t="s">
        <v>47</v>
      </c>
      <c r="U18" s="34">
        <v>2</v>
      </c>
      <c r="V18" s="40">
        <f t="shared" si="5"/>
        <v>979312.23076923075</v>
      </c>
      <c r="W18" s="34"/>
      <c r="X18" s="33"/>
      <c r="Z18" s="32"/>
      <c r="AA18" s="34" t="s">
        <v>47</v>
      </c>
      <c r="AB18" s="34">
        <v>2</v>
      </c>
      <c r="AC18" s="40">
        <f t="shared" si="0"/>
        <v>817563.07692307723</v>
      </c>
      <c r="AD18" s="34"/>
      <c r="AE18" s="34"/>
      <c r="AF18" s="34" t="s">
        <v>47</v>
      </c>
      <c r="AG18" s="34">
        <v>2</v>
      </c>
      <c r="AH18" s="40">
        <f t="shared" si="1"/>
        <v>1126793.8461538462</v>
      </c>
      <c r="AI18" s="34"/>
      <c r="AJ18" s="33"/>
    </row>
    <row r="19" spans="2:36" ht="15" customHeight="1" x14ac:dyDescent="0.2">
      <c r="B19" s="32"/>
      <c r="C19" s="34" t="s">
        <v>48</v>
      </c>
      <c r="D19" s="34">
        <v>3</v>
      </c>
      <c r="E19" s="40">
        <f t="shared" si="2"/>
        <v>1270101.846153846</v>
      </c>
      <c r="F19" s="34"/>
      <c r="G19" s="34"/>
      <c r="H19" s="34" t="s">
        <v>48</v>
      </c>
      <c r="I19" s="34">
        <v>3</v>
      </c>
      <c r="J19" s="40">
        <f t="shared" si="3"/>
        <v>1576448</v>
      </c>
      <c r="K19" s="34"/>
      <c r="L19" s="33"/>
      <c r="N19" s="32"/>
      <c r="O19" s="34" t="s">
        <v>48</v>
      </c>
      <c r="P19" s="34">
        <v>3</v>
      </c>
      <c r="Q19" s="40">
        <f t="shared" si="4"/>
        <v>1595350.692307692</v>
      </c>
      <c r="R19" s="34"/>
      <c r="S19" s="34"/>
      <c r="T19" s="34" t="s">
        <v>48</v>
      </c>
      <c r="U19" s="34">
        <v>3</v>
      </c>
      <c r="V19" s="40">
        <f t="shared" si="5"/>
        <v>1901696.846153846</v>
      </c>
      <c r="W19" s="34"/>
      <c r="X19" s="33"/>
      <c r="Z19" s="32"/>
      <c r="AA19" s="34" t="s">
        <v>48</v>
      </c>
      <c r="AB19" s="34">
        <v>3</v>
      </c>
      <c r="AC19" s="40">
        <f t="shared" si="0"/>
        <v>1729864.6153846157</v>
      </c>
      <c r="AD19" s="34"/>
      <c r="AE19" s="34"/>
      <c r="AF19" s="34" t="s">
        <v>48</v>
      </c>
      <c r="AG19" s="34">
        <v>3</v>
      </c>
      <c r="AH19" s="40">
        <f t="shared" si="1"/>
        <v>2193710.769230769</v>
      </c>
      <c r="AI19" s="34"/>
      <c r="AJ19" s="33"/>
    </row>
    <row r="20" spans="2:36" ht="15" customHeight="1" x14ac:dyDescent="0.2">
      <c r="B20" s="32"/>
      <c r="C20" s="34" t="s">
        <v>49</v>
      </c>
      <c r="D20" s="34">
        <v>4</v>
      </c>
      <c r="E20" s="40">
        <f t="shared" si="2"/>
        <v>1954986.4615384615</v>
      </c>
      <c r="F20" s="34"/>
      <c r="G20" s="34"/>
      <c r="H20" s="34" t="s">
        <v>49</v>
      </c>
      <c r="I20" s="34">
        <v>4</v>
      </c>
      <c r="J20" s="40">
        <f t="shared" si="3"/>
        <v>2363448</v>
      </c>
      <c r="K20" s="34"/>
      <c r="L20" s="33"/>
      <c r="N20" s="32"/>
      <c r="O20" s="34" t="s">
        <v>49</v>
      </c>
      <c r="P20" s="34">
        <v>4</v>
      </c>
      <c r="Q20" s="40">
        <f t="shared" si="4"/>
        <v>2415619.923076923</v>
      </c>
      <c r="R20" s="34"/>
      <c r="S20" s="34"/>
      <c r="T20" s="34" t="s">
        <v>49</v>
      </c>
      <c r="U20" s="34">
        <v>4</v>
      </c>
      <c r="V20" s="40">
        <f t="shared" si="5"/>
        <v>2824081.4615384615</v>
      </c>
      <c r="W20" s="34"/>
      <c r="X20" s="33"/>
      <c r="Z20" s="32"/>
      <c r="AA20" s="34" t="s">
        <v>49</v>
      </c>
      <c r="AB20" s="34">
        <v>4</v>
      </c>
      <c r="AC20" s="40">
        <f t="shared" si="0"/>
        <v>2642166.153846154</v>
      </c>
      <c r="AD20" s="34"/>
      <c r="AE20" s="34"/>
      <c r="AF20" s="34" t="s">
        <v>49</v>
      </c>
      <c r="AG20" s="34">
        <v>4</v>
      </c>
      <c r="AH20" s="40">
        <f t="shared" si="1"/>
        <v>3260627.692307692</v>
      </c>
      <c r="AI20" s="34"/>
      <c r="AJ20" s="33"/>
    </row>
    <row r="21" spans="2:36" ht="15" customHeight="1" x14ac:dyDescent="0.2">
      <c r="B21" s="32"/>
      <c r="C21" s="34" t="s">
        <v>50</v>
      </c>
      <c r="D21" s="34">
        <v>5</v>
      </c>
      <c r="E21" s="40">
        <f t="shared" si="2"/>
        <v>2639871.076923077</v>
      </c>
      <c r="F21" s="34"/>
      <c r="G21" s="34"/>
      <c r="H21" s="34" t="s">
        <v>50</v>
      </c>
      <c r="I21" s="34">
        <v>5</v>
      </c>
      <c r="J21" s="40">
        <f t="shared" si="3"/>
        <v>3150448</v>
      </c>
      <c r="K21" s="34"/>
      <c r="L21" s="33"/>
      <c r="N21" s="32"/>
      <c r="O21" s="34" t="s">
        <v>50</v>
      </c>
      <c r="P21" s="34">
        <v>5</v>
      </c>
      <c r="Q21" s="40">
        <f t="shared" si="4"/>
        <v>3235889.153846154</v>
      </c>
      <c r="R21" s="34"/>
      <c r="S21" s="34"/>
      <c r="T21" s="34" t="s">
        <v>50</v>
      </c>
      <c r="U21" s="34">
        <v>5</v>
      </c>
      <c r="V21" s="40">
        <f t="shared" si="5"/>
        <v>3746466.076923077</v>
      </c>
      <c r="W21" s="34"/>
      <c r="X21" s="33"/>
      <c r="Z21" s="32"/>
      <c r="AA21" s="34" t="s">
        <v>50</v>
      </c>
      <c r="AB21" s="34">
        <v>5</v>
      </c>
      <c r="AC21" s="40">
        <f t="shared" si="0"/>
        <v>3554467.692307692</v>
      </c>
      <c r="AD21" s="34"/>
      <c r="AE21" s="34"/>
      <c r="AF21" s="34" t="s">
        <v>50</v>
      </c>
      <c r="AG21" s="34">
        <v>5</v>
      </c>
      <c r="AH21" s="40">
        <f t="shared" si="1"/>
        <v>4327544.615384615</v>
      </c>
      <c r="AI21" s="34"/>
      <c r="AJ21" s="33"/>
    </row>
    <row r="22" spans="2:36" ht="15" customHeight="1" x14ac:dyDescent="0.2">
      <c r="B22" s="32"/>
      <c r="C22" s="34"/>
      <c r="D22" s="34"/>
      <c r="E22" s="34"/>
      <c r="F22" s="34"/>
      <c r="G22" s="34"/>
      <c r="H22" s="34"/>
      <c r="I22" s="34"/>
      <c r="J22" s="34"/>
      <c r="K22" s="34"/>
      <c r="L22" s="33"/>
      <c r="N22" s="32"/>
      <c r="O22" s="34"/>
      <c r="P22" s="34"/>
      <c r="Q22" s="34"/>
      <c r="R22" s="34"/>
      <c r="S22" s="34"/>
      <c r="T22" s="34"/>
      <c r="U22" s="34"/>
      <c r="V22" s="34"/>
      <c r="W22" s="34"/>
      <c r="X22" s="33"/>
      <c r="Z22" s="32"/>
      <c r="AA22" s="34"/>
      <c r="AB22" s="34"/>
      <c r="AC22" s="34"/>
      <c r="AD22" s="34"/>
      <c r="AE22" s="34"/>
      <c r="AF22" s="34"/>
      <c r="AG22" s="34"/>
      <c r="AH22" s="34"/>
      <c r="AI22" s="34"/>
      <c r="AJ22" s="33"/>
    </row>
    <row r="23" spans="2:36" ht="15" customHeight="1" x14ac:dyDescent="0.2">
      <c r="B23" s="32"/>
      <c r="C23" s="34"/>
      <c r="D23" s="34"/>
      <c r="E23" s="34"/>
      <c r="F23" s="34"/>
      <c r="G23" s="34"/>
      <c r="H23" s="34"/>
      <c r="I23" s="34"/>
      <c r="J23" s="34"/>
      <c r="K23" s="34"/>
      <c r="L23" s="33"/>
      <c r="N23" s="32"/>
      <c r="O23" s="34"/>
      <c r="P23" s="34"/>
      <c r="Q23" s="34"/>
      <c r="R23" s="34"/>
      <c r="S23" s="34"/>
      <c r="T23" s="34"/>
      <c r="U23" s="34"/>
      <c r="V23" s="34"/>
      <c r="W23" s="34"/>
      <c r="X23" s="33"/>
      <c r="Z23" s="32"/>
      <c r="AA23" s="34"/>
      <c r="AB23" s="34"/>
      <c r="AC23" s="34"/>
      <c r="AD23" s="34"/>
      <c r="AE23" s="34"/>
      <c r="AF23" s="34"/>
      <c r="AG23" s="34"/>
      <c r="AH23" s="34"/>
      <c r="AI23" s="34"/>
      <c r="AJ23" s="33"/>
    </row>
    <row r="24" spans="2:36" ht="15" customHeight="1" x14ac:dyDescent="0.2">
      <c r="B24" s="32"/>
      <c r="C24" s="34"/>
      <c r="D24" s="34"/>
      <c r="E24" s="34"/>
      <c r="F24" s="34"/>
      <c r="G24" s="34"/>
      <c r="H24" s="34"/>
      <c r="I24" s="34"/>
      <c r="J24" s="34"/>
      <c r="K24" s="34"/>
      <c r="L24" s="33"/>
      <c r="N24" s="32"/>
      <c r="O24" s="34"/>
      <c r="P24" s="34"/>
      <c r="Q24" s="34"/>
      <c r="R24" s="34"/>
      <c r="S24" s="34"/>
      <c r="T24" s="34"/>
      <c r="U24" s="34"/>
      <c r="V24" s="34"/>
      <c r="W24" s="34"/>
      <c r="X24" s="33"/>
      <c r="Z24" s="32"/>
      <c r="AA24" s="34"/>
      <c r="AB24" s="34"/>
      <c r="AC24" s="34"/>
      <c r="AD24" s="34"/>
      <c r="AE24" s="34"/>
      <c r="AF24" s="34"/>
      <c r="AG24" s="34"/>
      <c r="AH24" s="34"/>
      <c r="AI24" s="34"/>
      <c r="AJ24" s="33"/>
    </row>
    <row r="25" spans="2:36" ht="15" customHeight="1" x14ac:dyDescent="0.2">
      <c r="B25" s="32"/>
      <c r="C25" s="34"/>
      <c r="D25" s="34"/>
      <c r="E25" s="34"/>
      <c r="F25" s="34"/>
      <c r="G25" s="34"/>
      <c r="H25" s="34"/>
      <c r="I25" s="34"/>
      <c r="J25" s="34"/>
      <c r="K25" s="34"/>
      <c r="L25" s="33"/>
      <c r="N25" s="32"/>
      <c r="O25" s="34"/>
      <c r="P25" s="34"/>
      <c r="Q25" s="34"/>
      <c r="R25" s="34"/>
      <c r="S25" s="34"/>
      <c r="T25" s="34"/>
      <c r="U25" s="34"/>
      <c r="V25" s="34"/>
      <c r="W25" s="34"/>
      <c r="X25" s="33"/>
      <c r="Z25" s="32"/>
      <c r="AA25" s="34"/>
      <c r="AB25" s="34"/>
      <c r="AC25" s="34"/>
      <c r="AD25" s="34"/>
      <c r="AE25" s="34"/>
      <c r="AF25" s="34"/>
      <c r="AG25" s="34"/>
      <c r="AH25" s="34"/>
      <c r="AI25" s="34"/>
      <c r="AJ25" s="33"/>
    </row>
    <row r="26" spans="2:36" ht="15" customHeight="1" x14ac:dyDescent="0.2">
      <c r="B26" s="32"/>
      <c r="C26" s="51" t="s">
        <v>51</v>
      </c>
      <c r="D26" s="44"/>
      <c r="E26" s="44"/>
      <c r="F26" s="45">
        <f>F7/F9</f>
        <v>1.14552434435896</v>
      </c>
      <c r="G26" s="35"/>
      <c r="H26" s="52" t="s">
        <v>51</v>
      </c>
      <c r="I26" s="23"/>
      <c r="J26" s="23"/>
      <c r="K26" s="24">
        <f>K7/K9</f>
        <v>0.99688945362134684</v>
      </c>
      <c r="L26" s="33"/>
      <c r="N26" s="32"/>
      <c r="O26" s="51" t="s">
        <v>51</v>
      </c>
      <c r="P26" s="44"/>
      <c r="Q26" s="44"/>
      <c r="R26" s="45">
        <f>R7/R9</f>
        <v>1.0550889482815211</v>
      </c>
      <c r="S26" s="35"/>
      <c r="T26" s="52" t="s">
        <v>51</v>
      </c>
      <c r="U26" s="23"/>
      <c r="V26" s="23"/>
      <c r="W26" s="24">
        <f>W7/W9</f>
        <v>0.93828212826286383</v>
      </c>
      <c r="X26" s="33"/>
      <c r="Z26" s="32"/>
      <c r="AA26" s="51" t="s">
        <v>51</v>
      </c>
      <c r="AB26" s="44"/>
      <c r="AC26" s="44"/>
      <c r="AD26" s="45">
        <f>AD7/AD9</f>
        <v>1.1038455571369787</v>
      </c>
      <c r="AE26" s="35"/>
      <c r="AF26" s="52" t="s">
        <v>51</v>
      </c>
      <c r="AG26" s="23"/>
      <c r="AH26" s="23"/>
      <c r="AI26" s="24">
        <f>AI7/AI9</f>
        <v>0.94387855157059286</v>
      </c>
      <c r="AJ26" s="33"/>
    </row>
    <row r="27" spans="2:36" ht="15" customHeight="1" x14ac:dyDescent="0.2">
      <c r="B27" s="32"/>
      <c r="C27" s="51" t="s">
        <v>53</v>
      </c>
      <c r="D27" s="46">
        <v>3</v>
      </c>
      <c r="E27" s="44"/>
      <c r="F27" s="47">
        <f>(F9*D27-F7)/F7</f>
        <v>1.6188880356609199</v>
      </c>
      <c r="G27" s="35"/>
      <c r="H27" s="52" t="s">
        <v>53</v>
      </c>
      <c r="I27" s="25">
        <v>3</v>
      </c>
      <c r="J27" s="23"/>
      <c r="K27" s="26">
        <f>(K9*I27-K7)/K7</f>
        <v>2.0093607562022657</v>
      </c>
      <c r="L27" s="33"/>
      <c r="N27" s="32"/>
      <c r="O27" s="51" t="s">
        <v>53</v>
      </c>
      <c r="P27" s="46">
        <v>3</v>
      </c>
      <c r="Q27" s="44"/>
      <c r="R27" s="47">
        <f>(R9*P27-R7)/R7</f>
        <v>1.8433621685510568</v>
      </c>
      <c r="S27" s="35"/>
      <c r="T27" s="52" t="s">
        <v>53</v>
      </c>
      <c r="U27" s="25">
        <v>3</v>
      </c>
      <c r="V27" s="23"/>
      <c r="W27" s="26">
        <f>(W9*U27-W7)/W7</f>
        <v>2.1973325608942398</v>
      </c>
      <c r="X27" s="33"/>
      <c r="Z27" s="32"/>
      <c r="AA27" s="51" t="s">
        <v>53</v>
      </c>
      <c r="AB27" s="46">
        <v>3</v>
      </c>
      <c r="AC27" s="44"/>
      <c r="AD27" s="47">
        <f>(AD9*AB27-AD7)/AD7</f>
        <v>1.7177715039964809</v>
      </c>
      <c r="AE27" s="35"/>
      <c r="AF27" s="52" t="s">
        <v>53</v>
      </c>
      <c r="AG27" s="25">
        <v>3</v>
      </c>
      <c r="AH27" s="23"/>
      <c r="AI27" s="26">
        <f>(AI9*AG27-AI7)/AI7</f>
        <v>2.1783750091662393</v>
      </c>
      <c r="AJ27" s="33"/>
    </row>
    <row r="28" spans="2:36" ht="15" customHeight="1" x14ac:dyDescent="0.2">
      <c r="B28" s="32"/>
      <c r="C28" s="51" t="s">
        <v>52</v>
      </c>
      <c r="D28" s="44"/>
      <c r="E28" s="44"/>
      <c r="F28" s="48">
        <f>F9</f>
        <v>684884.61538461538</v>
      </c>
      <c r="G28" s="35"/>
      <c r="H28" s="52" t="s">
        <v>52</v>
      </c>
      <c r="I28" s="23"/>
      <c r="J28" s="23"/>
      <c r="K28" s="27">
        <f>K9</f>
        <v>787000</v>
      </c>
      <c r="L28" s="33"/>
      <c r="N28" s="32"/>
      <c r="O28" s="51" t="s">
        <v>52</v>
      </c>
      <c r="P28" s="44"/>
      <c r="Q28" s="44"/>
      <c r="R28" s="48">
        <f>R9</f>
        <v>820269.23076923075</v>
      </c>
      <c r="S28" s="35"/>
      <c r="T28" s="52" t="s">
        <v>52</v>
      </c>
      <c r="U28" s="23"/>
      <c r="V28" s="23"/>
      <c r="W28" s="27">
        <f>W9</f>
        <v>922384.61538461538</v>
      </c>
      <c r="X28" s="33"/>
      <c r="Z28" s="32"/>
      <c r="AA28" s="51" t="s">
        <v>52</v>
      </c>
      <c r="AB28" s="44"/>
      <c r="AC28" s="44"/>
      <c r="AD28" s="48">
        <f>AD9</f>
        <v>912301.5384615385</v>
      </c>
      <c r="AE28" s="35"/>
      <c r="AF28" s="52" t="s">
        <v>52</v>
      </c>
      <c r="AG28" s="23"/>
      <c r="AH28" s="23"/>
      <c r="AI28" s="27">
        <f>AI9</f>
        <v>1066916.923076923</v>
      </c>
      <c r="AJ28" s="33"/>
    </row>
    <row r="29" spans="2:36" ht="15" customHeight="1" thickBot="1" x14ac:dyDescent="0.25">
      <c r="B29" s="41"/>
      <c r="C29" s="42"/>
      <c r="D29" s="42"/>
      <c r="E29" s="42"/>
      <c r="F29" s="42"/>
      <c r="G29" s="42"/>
      <c r="H29" s="42"/>
      <c r="I29" s="42"/>
      <c r="J29" s="42"/>
      <c r="K29" s="42"/>
      <c r="L29" s="43"/>
      <c r="N29" s="41"/>
      <c r="O29" s="42"/>
      <c r="P29" s="42"/>
      <c r="Q29" s="42"/>
      <c r="R29" s="42"/>
      <c r="S29" s="42"/>
      <c r="T29" s="42"/>
      <c r="U29" s="42"/>
      <c r="V29" s="42"/>
      <c r="W29" s="42"/>
      <c r="X29" s="43"/>
      <c r="Z29" s="41"/>
      <c r="AA29" s="42"/>
      <c r="AB29" s="42"/>
      <c r="AC29" s="42"/>
      <c r="AD29" s="42"/>
      <c r="AE29" s="42"/>
      <c r="AF29" s="42"/>
      <c r="AG29" s="42"/>
      <c r="AH29" s="42"/>
      <c r="AI29" s="42"/>
      <c r="AJ29" s="43"/>
    </row>
    <row r="31" spans="2:36" ht="15" customHeight="1" x14ac:dyDescent="0.2">
      <c r="N31" s="34"/>
      <c r="O31" s="34"/>
      <c r="P31" s="34"/>
      <c r="Q31" s="34"/>
      <c r="R31" s="34"/>
      <c r="S31" s="34"/>
      <c r="T31" s="34"/>
      <c r="U31" s="34"/>
      <c r="V31" s="34"/>
      <c r="W31" s="34"/>
      <c r="X31" s="34"/>
    </row>
    <row r="32" spans="2:36" ht="15" customHeight="1" x14ac:dyDescent="0.2">
      <c r="N32" s="34"/>
      <c r="O32" s="35"/>
      <c r="P32" s="35"/>
      <c r="Q32" s="35"/>
      <c r="R32" s="35"/>
      <c r="S32" s="35"/>
      <c r="T32" s="35"/>
      <c r="U32" s="35"/>
      <c r="V32" s="35"/>
      <c r="W32" s="35"/>
      <c r="X32" s="34"/>
    </row>
    <row r="33" spans="14:24" ht="15" customHeight="1" x14ac:dyDescent="0.2">
      <c r="N33" s="34"/>
      <c r="O33" s="73"/>
      <c r="P33" s="73"/>
      <c r="Q33" s="73"/>
      <c r="R33" s="73"/>
      <c r="S33" s="73"/>
      <c r="T33" s="73"/>
      <c r="U33" s="73"/>
      <c r="V33" s="73"/>
      <c r="W33" s="73"/>
      <c r="X33" s="34"/>
    </row>
    <row r="34" spans="14:24" ht="15" customHeight="1" x14ac:dyDescent="0.2">
      <c r="N34" s="34"/>
      <c r="O34" s="35"/>
      <c r="P34" s="35"/>
      <c r="Q34" s="35"/>
      <c r="R34" s="35"/>
      <c r="S34" s="34"/>
      <c r="T34" s="35"/>
      <c r="U34" s="35"/>
      <c r="V34" s="35"/>
      <c r="W34" s="35"/>
      <c r="X34" s="34"/>
    </row>
    <row r="35" spans="14:24" ht="15" customHeight="1" x14ac:dyDescent="0.2">
      <c r="N35" s="34"/>
      <c r="O35" s="34"/>
      <c r="P35" s="34"/>
      <c r="Q35" s="34"/>
      <c r="R35" s="34"/>
      <c r="S35" s="34"/>
      <c r="T35" s="34"/>
      <c r="U35" s="34"/>
      <c r="V35" s="34"/>
      <c r="W35" s="34"/>
      <c r="X35" s="34"/>
    </row>
    <row r="36" spans="14:24" ht="15" customHeight="1" x14ac:dyDescent="0.2">
      <c r="N36" s="34"/>
      <c r="O36" s="35"/>
      <c r="P36" s="35"/>
      <c r="Q36" s="35"/>
      <c r="R36" s="36"/>
      <c r="S36" s="34"/>
      <c r="T36" s="35"/>
      <c r="U36" s="35"/>
      <c r="V36" s="35"/>
      <c r="W36" s="36"/>
      <c r="X36" s="34"/>
    </row>
    <row r="37" spans="14:24" ht="15" customHeight="1" x14ac:dyDescent="0.2">
      <c r="N37" s="34"/>
      <c r="O37" s="34"/>
      <c r="P37" s="34"/>
      <c r="Q37" s="34"/>
      <c r="R37" s="34"/>
      <c r="S37" s="34"/>
      <c r="T37" s="34"/>
      <c r="U37" s="34"/>
      <c r="V37" s="34"/>
      <c r="W37" s="34"/>
      <c r="X37" s="34"/>
    </row>
    <row r="38" spans="14:24" ht="15" customHeight="1" x14ac:dyDescent="0.2">
      <c r="N38" s="34"/>
      <c r="O38" s="35"/>
      <c r="P38" s="35"/>
      <c r="Q38" s="35"/>
      <c r="R38" s="37"/>
      <c r="S38" s="34"/>
      <c r="T38" s="35"/>
      <c r="U38" s="35"/>
      <c r="V38" s="35"/>
      <c r="W38" s="37"/>
      <c r="X38" s="34"/>
    </row>
    <row r="39" spans="14:24" ht="15" customHeight="1" x14ac:dyDescent="0.2">
      <c r="N39" s="34"/>
      <c r="O39" s="38"/>
      <c r="P39" s="34"/>
      <c r="Q39" s="34"/>
      <c r="R39" s="39"/>
      <c r="S39" s="34"/>
      <c r="T39" s="38"/>
      <c r="U39" s="34"/>
      <c r="V39" s="34"/>
      <c r="W39" s="39"/>
      <c r="X39" s="34"/>
    </row>
    <row r="40" spans="14:24" ht="15" customHeight="1" x14ac:dyDescent="0.2">
      <c r="N40" s="34"/>
      <c r="O40" s="38"/>
      <c r="P40" s="34"/>
      <c r="Q40" s="34"/>
      <c r="R40" s="39"/>
      <c r="S40" s="34"/>
      <c r="T40" s="38"/>
      <c r="U40" s="34"/>
      <c r="V40" s="34"/>
      <c r="W40" s="39"/>
      <c r="X40" s="34"/>
    </row>
    <row r="41" spans="14:24" ht="15" customHeight="1" x14ac:dyDescent="0.2">
      <c r="N41" s="34"/>
      <c r="O41" s="38"/>
      <c r="P41" s="34"/>
      <c r="Q41" s="34"/>
      <c r="R41" s="39"/>
      <c r="S41" s="34"/>
      <c r="T41" s="38"/>
      <c r="U41" s="34"/>
      <c r="V41" s="34"/>
      <c r="W41" s="39"/>
      <c r="X41" s="34"/>
    </row>
    <row r="42" spans="14:24" ht="15" customHeight="1" x14ac:dyDescent="0.2">
      <c r="N42" s="34"/>
      <c r="O42" s="38"/>
      <c r="P42" s="34"/>
      <c r="Q42" s="34"/>
      <c r="R42" s="39"/>
      <c r="S42" s="34"/>
      <c r="T42" s="38"/>
      <c r="U42" s="34"/>
      <c r="V42" s="34"/>
      <c r="W42" s="39"/>
      <c r="X42" s="34"/>
    </row>
    <row r="43" spans="14:24" ht="15" customHeight="1" x14ac:dyDescent="0.2">
      <c r="N43" s="34"/>
      <c r="O43" s="38"/>
      <c r="P43" s="34"/>
      <c r="Q43" s="34"/>
      <c r="R43" s="39"/>
      <c r="S43" s="34"/>
      <c r="T43" s="38"/>
      <c r="U43" s="34"/>
      <c r="V43" s="34"/>
      <c r="W43" s="39"/>
      <c r="X43" s="34"/>
    </row>
    <row r="44" spans="14:24" ht="15" customHeight="1" x14ac:dyDescent="0.2">
      <c r="N44" s="34"/>
      <c r="O44" s="34"/>
      <c r="P44" s="34"/>
      <c r="Q44" s="34"/>
      <c r="R44" s="34"/>
      <c r="S44" s="34"/>
      <c r="T44" s="34"/>
      <c r="U44" s="34"/>
      <c r="V44" s="34"/>
      <c r="W44" s="34"/>
      <c r="X44" s="34"/>
    </row>
    <row r="45" spans="14:24" ht="15" customHeight="1" x14ac:dyDescent="0.2">
      <c r="N45" s="34"/>
      <c r="O45" s="34"/>
      <c r="P45" s="34"/>
      <c r="Q45" s="40"/>
      <c r="R45" s="34"/>
      <c r="S45" s="34"/>
      <c r="T45" s="34"/>
      <c r="U45" s="34"/>
      <c r="V45" s="40"/>
      <c r="W45" s="34"/>
      <c r="X45" s="34"/>
    </row>
    <row r="46" spans="14:24" ht="15" customHeight="1" x14ac:dyDescent="0.2">
      <c r="N46" s="34"/>
      <c r="O46" s="34"/>
      <c r="P46" s="34"/>
      <c r="Q46" s="40"/>
      <c r="R46" s="34"/>
      <c r="S46" s="34"/>
      <c r="T46" s="34"/>
      <c r="U46" s="34"/>
      <c r="V46" s="40"/>
      <c r="W46" s="34"/>
      <c r="X46" s="34"/>
    </row>
    <row r="47" spans="14:24" ht="15" customHeight="1" x14ac:dyDescent="0.2">
      <c r="N47" s="34"/>
      <c r="O47" s="34"/>
      <c r="P47" s="34"/>
      <c r="Q47" s="40"/>
      <c r="R47" s="34"/>
      <c r="S47" s="34"/>
      <c r="T47" s="34"/>
      <c r="U47" s="34"/>
      <c r="V47" s="40"/>
      <c r="W47" s="34"/>
      <c r="X47" s="34"/>
    </row>
    <row r="48" spans="14:24" ht="15" customHeight="1" x14ac:dyDescent="0.2">
      <c r="N48" s="34"/>
      <c r="O48" s="34"/>
      <c r="P48" s="34"/>
      <c r="Q48" s="40"/>
      <c r="R48" s="34"/>
      <c r="S48" s="34"/>
      <c r="T48" s="34"/>
      <c r="U48" s="34"/>
      <c r="V48" s="40"/>
      <c r="W48" s="34"/>
      <c r="X48" s="34"/>
    </row>
    <row r="49" spans="14:24" ht="15" customHeight="1" x14ac:dyDescent="0.2">
      <c r="N49" s="34"/>
      <c r="O49" s="34"/>
      <c r="P49" s="34"/>
      <c r="Q49" s="40"/>
      <c r="R49" s="34"/>
      <c r="S49" s="34"/>
      <c r="T49" s="34"/>
      <c r="U49" s="34"/>
      <c r="V49" s="40"/>
      <c r="W49" s="34"/>
      <c r="X49" s="34"/>
    </row>
    <row r="50" spans="14:24" ht="15" customHeight="1" x14ac:dyDescent="0.2">
      <c r="N50" s="34"/>
      <c r="O50" s="34"/>
      <c r="P50" s="34"/>
      <c r="Q50" s="40"/>
      <c r="R50" s="34"/>
      <c r="S50" s="34"/>
      <c r="T50" s="34"/>
      <c r="U50" s="34"/>
      <c r="V50" s="40"/>
      <c r="W50" s="34"/>
      <c r="X50" s="34"/>
    </row>
    <row r="51" spans="14:24" ht="15" customHeight="1" x14ac:dyDescent="0.2">
      <c r="N51" s="34"/>
      <c r="O51" s="34"/>
      <c r="P51" s="34"/>
      <c r="Q51" s="34"/>
      <c r="R51" s="34"/>
      <c r="S51" s="34"/>
      <c r="T51" s="34"/>
      <c r="U51" s="34"/>
      <c r="V51" s="34"/>
      <c r="W51" s="34"/>
      <c r="X51" s="34"/>
    </row>
    <row r="52" spans="14:24" ht="15" customHeight="1" x14ac:dyDescent="0.2">
      <c r="N52" s="34"/>
      <c r="O52" s="34"/>
      <c r="P52" s="34"/>
      <c r="Q52" s="34"/>
      <c r="R52" s="34"/>
      <c r="S52" s="34"/>
      <c r="T52" s="34"/>
      <c r="U52" s="34"/>
      <c r="V52" s="34"/>
      <c r="W52" s="34"/>
      <c r="X52" s="34"/>
    </row>
    <row r="53" spans="14:24" ht="15" customHeight="1" x14ac:dyDescent="0.2">
      <c r="N53" s="34"/>
      <c r="O53" s="34"/>
      <c r="P53" s="34"/>
      <c r="Q53" s="34"/>
      <c r="R53" s="34"/>
      <c r="S53" s="34"/>
      <c r="T53" s="34"/>
      <c r="U53" s="34"/>
      <c r="V53" s="34"/>
      <c r="W53" s="34"/>
      <c r="X53" s="34"/>
    </row>
    <row r="54" spans="14:24" ht="15" customHeight="1" x14ac:dyDescent="0.2">
      <c r="N54" s="34"/>
      <c r="O54" s="34"/>
      <c r="P54" s="34"/>
      <c r="Q54" s="34"/>
      <c r="R54" s="34"/>
      <c r="S54" s="34"/>
      <c r="T54" s="34"/>
      <c r="U54" s="34"/>
      <c r="V54" s="34"/>
      <c r="W54" s="34"/>
      <c r="X54" s="34"/>
    </row>
    <row r="55" spans="14:24" ht="15" customHeight="1" x14ac:dyDescent="0.2">
      <c r="N55" s="34"/>
      <c r="O55" s="90"/>
      <c r="P55" s="35"/>
      <c r="Q55" s="35"/>
      <c r="R55" s="91"/>
      <c r="S55" s="35"/>
      <c r="T55" s="90"/>
      <c r="U55" s="35"/>
      <c r="V55" s="35"/>
      <c r="W55" s="91"/>
      <c r="X55" s="34"/>
    </row>
    <row r="56" spans="14:24" ht="15" customHeight="1" x14ac:dyDescent="0.2">
      <c r="N56" s="34"/>
      <c r="O56" s="90"/>
      <c r="P56" s="92"/>
      <c r="Q56" s="35"/>
      <c r="R56" s="93"/>
      <c r="S56" s="35"/>
      <c r="T56" s="90"/>
      <c r="U56" s="92"/>
      <c r="V56" s="35"/>
      <c r="W56" s="93"/>
      <c r="X56" s="34"/>
    </row>
    <row r="57" spans="14:24" ht="15" customHeight="1" x14ac:dyDescent="0.2">
      <c r="N57" s="34"/>
      <c r="O57" s="90"/>
      <c r="P57" s="35"/>
      <c r="Q57" s="35"/>
      <c r="R57" s="94"/>
      <c r="S57" s="35"/>
      <c r="T57" s="90"/>
      <c r="U57" s="35"/>
      <c r="V57" s="35"/>
      <c r="W57" s="94"/>
      <c r="X57" s="34"/>
    </row>
    <row r="58" spans="14:24" ht="15" customHeight="1" x14ac:dyDescent="0.2">
      <c r="N58" s="34"/>
      <c r="O58" s="34"/>
      <c r="P58" s="34"/>
      <c r="Q58" s="34"/>
      <c r="R58" s="34"/>
      <c r="S58" s="34"/>
      <c r="T58" s="34"/>
      <c r="U58" s="34"/>
      <c r="V58" s="34"/>
      <c r="W58" s="34"/>
      <c r="X58" s="34"/>
    </row>
  </sheetData>
  <mergeCells count="9">
    <mergeCell ref="AA5:AD5"/>
    <mergeCell ref="AF5:AI5"/>
    <mergeCell ref="C3:K3"/>
    <mergeCell ref="C5:F5"/>
    <mergeCell ref="H5:K5"/>
    <mergeCell ref="O3:W3"/>
    <mergeCell ref="O5:R5"/>
    <mergeCell ref="T5:W5"/>
    <mergeCell ref="AA3:AI3"/>
  </mergeCells>
  <printOptions horizontalCentered="1" verticalCentered="1"/>
  <pageMargins left="0" right="0" top="0" bottom="0" header="0" footer="0"/>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REFERENCE PRICE</vt:lpstr>
      <vt:lpstr>PLANT</vt:lpstr>
      <vt:lpstr>INPUTS FOR SAVINGS</vt:lpstr>
      <vt:lpstr>SAVINGS</vt:lpstr>
      <vt:lpstr>BC RESULTS</vt:lpstr>
      <vt:lpstr>'BC RESULTS'!Área_de_impresión</vt:lpstr>
      <vt:lpstr>PLANT!Área_de_impresión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J.Civit</dc:creator>
  <cp:lastModifiedBy>J.Civit</cp:lastModifiedBy>
  <cp:lastPrinted>2018-03-21T08:08:37Z</cp:lastPrinted>
  <dcterms:created xsi:type="dcterms:W3CDTF">2018-01-22T07:55:08Z</dcterms:created>
  <dcterms:modified xsi:type="dcterms:W3CDTF">2018-03-21T08:08:55Z</dcterms:modified>
</cp:coreProperties>
</file>